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antonunderbardonpc-my.sharepoint.com/personal/clerk_stantonunderbardonparishcouncil_gov_uk/Documents/Desktop/Parish Council/Finance/Budget/Budget 24-25/"/>
    </mc:Choice>
  </mc:AlternateContent>
  <xr:revisionPtr revIDLastSave="829" documentId="8_{CE77DDDB-3761-4908-BBD3-F8D2F9388941}" xr6:coauthVersionLast="47" xr6:coauthVersionMax="47" xr10:uidLastSave="{9B56C417-98DB-4BA2-88D1-FEB1D83DE671}"/>
  <bookViews>
    <workbookView xWindow="-120" yWindow="-120" windowWidth="29040" windowHeight="15720" xr2:uid="{00000000-000D-0000-FFFF-FFFF00000000}"/>
  </bookViews>
  <sheets>
    <sheet name="SCPC Budget 2021-202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7" i="2"/>
  <c r="H21" i="2" s="1"/>
  <c r="G59" i="2"/>
  <c r="G52" i="2"/>
  <c r="G47" i="2" l="1"/>
  <c r="G44" i="2"/>
  <c r="G27" i="2"/>
  <c r="H26" i="2" l="1"/>
  <c r="H70" i="2" s="1"/>
  <c r="H4" i="2" s="1"/>
  <c r="F26" i="2"/>
  <c r="F70" i="2" s="1"/>
  <c r="D32" i="2"/>
  <c r="D70" i="2" s="1"/>
  <c r="C70" i="2"/>
  <c r="G70" i="2"/>
  <c r="E70" i="2"/>
  <c r="C35" i="3" l="1"/>
  <c r="C36" i="3" s="1"/>
  <c r="C37" i="3" s="1"/>
  <c r="C34" i="3"/>
  <c r="C33" i="3"/>
  <c r="H16" i="3"/>
  <c r="H17" i="3" s="1"/>
  <c r="G12" i="3"/>
  <c r="G11" i="3"/>
</calcChain>
</file>

<file path=xl/sharedStrings.xml><?xml version="1.0" encoding="utf-8"?>
<sst xmlns="http://schemas.openxmlformats.org/spreadsheetml/2006/main" count="223" uniqueCount="112">
  <si>
    <t>INCOME</t>
  </si>
  <si>
    <t>Proposed (£)</t>
  </si>
  <si>
    <t>Precept</t>
  </si>
  <si>
    <t>Allotment Income</t>
  </si>
  <si>
    <t>EXPENDITURE</t>
  </si>
  <si>
    <t>Subscriptions</t>
  </si>
  <si>
    <t>Payroll Services</t>
  </si>
  <si>
    <t>Unallocated Reserves</t>
  </si>
  <si>
    <t>Allocated Reserves</t>
  </si>
  <si>
    <t>Bank Interest</t>
  </si>
  <si>
    <t>VAT Refund</t>
  </si>
  <si>
    <t>Vehicle Access Income</t>
  </si>
  <si>
    <t>TOTAL INCOME</t>
  </si>
  <si>
    <t>Rental Income - Land to the rear of Main St</t>
  </si>
  <si>
    <t>Streetlighting</t>
  </si>
  <si>
    <t>asset upgrade of streetlights - LED</t>
  </si>
  <si>
    <t>Possible projects/new budget items</t>
  </si>
  <si>
    <t>venue hire/office accomodation</t>
  </si>
  <si>
    <t>Audit Fees</t>
  </si>
  <si>
    <t>IT Services</t>
  </si>
  <si>
    <t>ADMINISTRATION</t>
  </si>
  <si>
    <t>LAND &amp; PROPERTY MAINTENANCE</t>
  </si>
  <si>
    <t>Trade Waste Disposal</t>
  </si>
  <si>
    <t>Handyman Services</t>
  </si>
  <si>
    <t>PROJECTS AND COMMUNITY INTIATIVES</t>
  </si>
  <si>
    <t>Grounds Maintenance Contract</t>
  </si>
  <si>
    <t>Public consultation?</t>
  </si>
  <si>
    <t>Parish Council Grant Scheme</t>
  </si>
  <si>
    <t>Water supply to St JCC Allotments</t>
  </si>
  <si>
    <t>Staff Salaries</t>
  </si>
  <si>
    <t>Miscellaneous</t>
  </si>
  <si>
    <t>Staff Expenses</t>
  </si>
  <si>
    <t>Legal Fees</t>
  </si>
  <si>
    <t>Staff and Cllr Training</t>
  </si>
  <si>
    <t>Recreation Ground Repairs &amp; Maintenance</t>
  </si>
  <si>
    <t>Annual Playground inspection</t>
  </si>
  <si>
    <t>RESERVES</t>
  </si>
  <si>
    <t>TOTAL EXPENDITURE</t>
  </si>
  <si>
    <t>2024-2025</t>
  </si>
  <si>
    <t>Repair to leaking trough @ St JCC Allotments</t>
  </si>
  <si>
    <t>10% increase</t>
  </si>
  <si>
    <t>NDP</t>
  </si>
  <si>
    <t>Election Costs</t>
  </si>
  <si>
    <t>General Contingency</t>
  </si>
  <si>
    <t>Litter Bin - Off Main Street</t>
  </si>
  <si>
    <r>
      <t> Increase ÷ Original Number × 100</t>
    </r>
    <r>
      <rPr>
        <sz val="15"/>
        <color rgb="FF202124"/>
        <rFont val="Arial"/>
        <family val="2"/>
      </rPr>
      <t>.</t>
    </r>
  </si>
  <si>
    <t>Investment Return - CCLA PSDF</t>
  </si>
  <si>
    <t>Investment Returns - CCLA LAPF</t>
  </si>
  <si>
    <t>Paid monthly. Estimated. Average taken from range of £221 and £324</t>
  </si>
  <si>
    <t>Paid every quarter. Estimated. Average taken from range of £1813 and £2024</t>
  </si>
  <si>
    <t>Paid every quarter. Average taken since August 2023</t>
  </si>
  <si>
    <t>Includes refunds, donations, etc</t>
  </si>
  <si>
    <t>Total Reserves - BMM Account</t>
  </si>
  <si>
    <t>Repair costs from latest playgroup inspection</t>
  </si>
  <si>
    <t xml:space="preserve">Insurance - </t>
  </si>
  <si>
    <t>Investment returns from the main reserve that hasaccumulated</t>
  </si>
  <si>
    <t>15.38% increase. NEXT TIME YOU SET THE BUDGET DO NOT EXCEED 15% DUE TO AUDIT</t>
  </si>
  <si>
    <t>2023-2024</t>
  </si>
  <si>
    <t>Actual (£)</t>
  </si>
  <si>
    <t>Forecast (£)</t>
  </si>
  <si>
    <t>Budget (£)</t>
  </si>
  <si>
    <t>2025-2026</t>
  </si>
  <si>
    <t>Green Fox</t>
  </si>
  <si>
    <t xml:space="preserve">War Memorial </t>
  </si>
  <si>
    <t xml:space="preserve">Christmas </t>
  </si>
  <si>
    <t>MUGA Contingency</t>
  </si>
  <si>
    <t>This figure is forecast to increase significantly following the movement of investments during 24/25</t>
  </si>
  <si>
    <t>Figure from 23/24 did not split allotment and ROA charges</t>
  </si>
  <si>
    <t>Village Hall Income</t>
  </si>
  <si>
    <t>No set budget due to PC taking over VH mid fin year</t>
  </si>
  <si>
    <t>Investment Return - Redwood</t>
  </si>
  <si>
    <t>Investment Return - Charity Bank</t>
  </si>
  <si>
    <t>2024-2026</t>
  </si>
  <si>
    <t>No budget set for 23/24. Budget for 8 courses per year set 24/25</t>
  </si>
  <si>
    <t>Allotment Repairs, Servicing &amp; Maintenance</t>
  </si>
  <si>
    <t>Will remove this item for 25/26 - bad practice. Sum included grant from LCC member for defib</t>
  </si>
  <si>
    <t>Donations</t>
  </si>
  <si>
    <t>Refunds</t>
  </si>
  <si>
    <t>VILLAGE HALL</t>
  </si>
  <si>
    <t>Prep for sue to join payroll</t>
  </si>
  <si>
    <t>Promotion</t>
  </si>
  <si>
    <t>Events</t>
  </si>
  <si>
    <t>Village Hall Servicing and Repairs</t>
  </si>
  <si>
    <t>Village Hall Fixture and Fittings</t>
  </si>
  <si>
    <t>Licences</t>
  </si>
  <si>
    <t>Village Hall Utilities</t>
  </si>
  <si>
    <t>Wildlflower Meadow</t>
  </si>
  <si>
    <t>Shed Roofs</t>
  </si>
  <si>
    <t>Office Communications</t>
  </si>
  <si>
    <t>Village Hall - Capital Improvements</t>
  </si>
  <si>
    <t>Stripe Fees</t>
  </si>
  <si>
    <t>Village Hall Admnistration</t>
  </si>
  <si>
    <t>Vehicle Activated Sign</t>
  </si>
  <si>
    <t>N/A</t>
  </si>
  <si>
    <t xml:space="preserve">New budget item for this year. Monthly income of around £350. </t>
  </si>
  <si>
    <t xml:space="preserve">New budget item for this year. Annual income paid July 25. </t>
  </si>
  <si>
    <t>Last payment Jan 25 after which this budget item will cease due to the closure of investment</t>
  </si>
  <si>
    <t>Grants</t>
  </si>
  <si>
    <t>PCIF for community cinema</t>
  </si>
  <si>
    <t>TBC</t>
  </si>
  <si>
    <t>Transfer to another website hosting platform that is WCAG 2.2 AA compliant. M365 Business subscription, gov.uk domain, gov.uk emails, cloud storage and anti-virus software</t>
  </si>
  <si>
    <t>LRALC, SLCC, ICO, HSBC bank charges and Scribe subscriptions</t>
  </si>
  <si>
    <t>Addition of extra mobile for Caretaker</t>
  </si>
  <si>
    <t>NALC pay increase, NI contributions, Clerk Salary and Caretaker starting work in Jan</t>
  </si>
  <si>
    <t>War Memorial</t>
  </si>
  <si>
    <t>Potential 5 year plan @ £500</t>
  </si>
  <si>
    <t>Forecasted Underspend - 2024-25</t>
  </si>
  <si>
    <t>Bin Maintenance</t>
  </si>
  <si>
    <t>Include Village Sign, Flagpole, new Difib for Pub outdoor CCTV. Village Christmas Lights, Hanging baskets at VH</t>
  </si>
  <si>
    <t>Office Sundries</t>
  </si>
  <si>
    <t>PCIF Grant</t>
  </si>
  <si>
    <t>Other 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</si>
</sst>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5"/>
      <color rgb="FF040C28"/>
      <name val="Arial"/>
      <family val="2"/>
    </font>
    <font>
      <sz val="15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0" borderId="0" xfId="0" applyNumberFormat="1"/>
    <xf numFmtId="0" fontId="2" fillId="0" borderId="0" xfId="0" applyFont="1"/>
    <xf numFmtId="2" fontId="3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0" fontId="0" fillId="0" borderId="0" xfId="0" applyNumberFormat="1"/>
    <xf numFmtId="2" fontId="8" fillId="0" borderId="0" xfId="0" applyNumberFormat="1" applyFont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2" fillId="0" borderId="5" xfId="0" applyFont="1" applyBorder="1" applyAlignment="1">
      <alignment horizontal="center"/>
    </xf>
    <xf numFmtId="2" fontId="6" fillId="0" borderId="2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4" borderId="19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0" fillId="0" borderId="22" xfId="0" applyBorder="1"/>
    <xf numFmtId="2" fontId="6" fillId="0" borderId="22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0" fillId="0" borderId="10" xfId="0" applyBorder="1"/>
    <xf numFmtId="2" fontId="6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0" fillId="2" borderId="10" xfId="0" applyFill="1" applyBorder="1"/>
    <xf numFmtId="2" fontId="0" fillId="2" borderId="17" xfId="0" applyNumberForma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8"/>
  <sheetViews>
    <sheetView tabSelected="1" topLeftCell="B64" zoomScale="115" zoomScaleNormal="115" workbookViewId="0">
      <selection activeCell="H6" sqref="H6"/>
    </sheetView>
  </sheetViews>
  <sheetFormatPr defaultColWidth="8.85546875" defaultRowHeight="15" x14ac:dyDescent="0.25"/>
  <cols>
    <col min="1" max="1" width="3.140625" customWidth="1"/>
    <col min="2" max="2" width="42.140625" customWidth="1"/>
    <col min="3" max="8" width="15.7109375" customWidth="1"/>
    <col min="9" max="9" width="91.42578125" style="11" bestFit="1" customWidth="1"/>
    <col min="10" max="10" width="8.28515625" bestFit="1" customWidth="1"/>
  </cols>
  <sheetData>
    <row r="1" spans="2:10" ht="19.5" thickBot="1" x14ac:dyDescent="0.3">
      <c r="I1" s="16" t="s">
        <v>45</v>
      </c>
    </row>
    <row r="2" spans="2:10" ht="15.75" x14ac:dyDescent="0.25">
      <c r="B2" s="5" t="s">
        <v>0</v>
      </c>
      <c r="C2" s="23" t="s">
        <v>57</v>
      </c>
      <c r="D2" s="23" t="s">
        <v>57</v>
      </c>
      <c r="E2" s="25" t="s">
        <v>38</v>
      </c>
      <c r="F2" s="25" t="s">
        <v>38</v>
      </c>
      <c r="G2" s="25" t="s">
        <v>38</v>
      </c>
      <c r="H2" s="3" t="s">
        <v>61</v>
      </c>
      <c r="I2" s="12"/>
      <c r="J2" s="2" t="s">
        <v>16</v>
      </c>
    </row>
    <row r="3" spans="2:10" ht="15.75" thickBot="1" x14ac:dyDescent="0.3">
      <c r="B3" s="6"/>
      <c r="C3" s="24" t="s">
        <v>60</v>
      </c>
      <c r="D3" s="24" t="s">
        <v>58</v>
      </c>
      <c r="E3" s="26" t="s">
        <v>60</v>
      </c>
      <c r="F3" s="26" t="s">
        <v>58</v>
      </c>
      <c r="G3" s="26" t="s">
        <v>59</v>
      </c>
      <c r="H3" s="7" t="s">
        <v>1</v>
      </c>
      <c r="I3" s="12"/>
      <c r="J3" t="s">
        <v>15</v>
      </c>
    </row>
    <row r="4" spans="2:10" x14ac:dyDescent="0.25">
      <c r="B4" s="28" t="s">
        <v>2</v>
      </c>
      <c r="C4" s="36">
        <v>16205</v>
      </c>
      <c r="D4" s="36">
        <v>16205</v>
      </c>
      <c r="E4" s="37">
        <v>18697</v>
      </c>
      <c r="F4" s="37">
        <v>18697</v>
      </c>
      <c r="G4" s="37">
        <v>18697</v>
      </c>
      <c r="H4" s="38">
        <f>H70-H21</f>
        <v>19733</v>
      </c>
      <c r="J4" t="s">
        <v>17</v>
      </c>
    </row>
    <row r="5" spans="2:10" x14ac:dyDescent="0.25">
      <c r="B5" s="29" t="s">
        <v>9</v>
      </c>
      <c r="C5" s="39">
        <v>66</v>
      </c>
      <c r="D5" s="34">
        <v>1188</v>
      </c>
      <c r="E5" s="35">
        <v>350</v>
      </c>
      <c r="F5" s="35">
        <v>521</v>
      </c>
      <c r="G5" s="35">
        <v>1000</v>
      </c>
      <c r="H5" s="40">
        <v>1000</v>
      </c>
      <c r="J5" t="s">
        <v>26</v>
      </c>
    </row>
    <row r="6" spans="2:10" x14ac:dyDescent="0.25">
      <c r="B6" s="29" t="s">
        <v>106</v>
      </c>
      <c r="C6" s="39" t="s">
        <v>93</v>
      </c>
      <c r="D6" s="34" t="s">
        <v>93</v>
      </c>
      <c r="E6" s="39" t="s">
        <v>93</v>
      </c>
      <c r="F6" s="34" t="s">
        <v>93</v>
      </c>
      <c r="G6" s="34" t="s">
        <v>93</v>
      </c>
      <c r="H6" s="44" t="s">
        <v>99</v>
      </c>
    </row>
    <row r="7" spans="2:10" x14ac:dyDescent="0.25">
      <c r="B7" s="29" t="s">
        <v>46</v>
      </c>
      <c r="C7" s="39">
        <v>4000</v>
      </c>
      <c r="D7" s="34">
        <v>10779</v>
      </c>
      <c r="E7" s="35">
        <v>3360</v>
      </c>
      <c r="F7" s="35">
        <v>2515</v>
      </c>
      <c r="G7" s="35">
        <v>11046</v>
      </c>
      <c r="H7" s="40">
        <f>2052*12</f>
        <v>24624</v>
      </c>
      <c r="I7" s="11" t="s">
        <v>66</v>
      </c>
    </row>
    <row r="8" spans="2:10" x14ac:dyDescent="0.25">
      <c r="B8" s="29" t="s">
        <v>47</v>
      </c>
      <c r="C8" s="39" t="s">
        <v>93</v>
      </c>
      <c r="D8" s="34" t="s">
        <v>93</v>
      </c>
      <c r="E8" s="35">
        <v>7676</v>
      </c>
      <c r="F8" s="35">
        <v>5885</v>
      </c>
      <c r="G8" s="35">
        <v>7835</v>
      </c>
      <c r="H8" s="40">
        <v>0</v>
      </c>
      <c r="I8" s="11" t="s">
        <v>96</v>
      </c>
      <c r="J8" t="s">
        <v>39</v>
      </c>
    </row>
    <row r="9" spans="2:10" x14ac:dyDescent="0.25">
      <c r="B9" s="29" t="s">
        <v>70</v>
      </c>
      <c r="C9" s="39" t="s">
        <v>93</v>
      </c>
      <c r="D9" s="34" t="s">
        <v>93</v>
      </c>
      <c r="E9" s="34" t="s">
        <v>93</v>
      </c>
      <c r="F9" s="35">
        <v>723</v>
      </c>
      <c r="G9" s="35">
        <v>2450</v>
      </c>
      <c r="H9" s="40">
        <v>4332</v>
      </c>
      <c r="I9" s="11" t="s">
        <v>94</v>
      </c>
    </row>
    <row r="10" spans="2:10" x14ac:dyDescent="0.25">
      <c r="B10" s="29" t="s">
        <v>71</v>
      </c>
      <c r="C10" s="39" t="s">
        <v>93</v>
      </c>
      <c r="D10" s="34" t="s">
        <v>93</v>
      </c>
      <c r="E10" s="34" t="s">
        <v>93</v>
      </c>
      <c r="F10" s="35">
        <v>0</v>
      </c>
      <c r="G10" s="35">
        <v>0</v>
      </c>
      <c r="H10" s="40">
        <v>3633</v>
      </c>
      <c r="I10" s="11" t="s">
        <v>95</v>
      </c>
    </row>
    <row r="11" spans="2:10" x14ac:dyDescent="0.25">
      <c r="B11" s="29" t="s">
        <v>10</v>
      </c>
      <c r="C11" s="39">
        <v>4000</v>
      </c>
      <c r="D11" s="34">
        <v>4557.7299999999996</v>
      </c>
      <c r="E11" s="35">
        <v>2500</v>
      </c>
      <c r="F11" s="35">
        <v>0</v>
      </c>
      <c r="G11" s="35">
        <v>2055</v>
      </c>
      <c r="H11" s="40">
        <v>3000</v>
      </c>
    </row>
    <row r="12" spans="2:10" x14ac:dyDescent="0.25">
      <c r="B12" s="30" t="s">
        <v>3</v>
      </c>
      <c r="C12" s="39">
        <v>1000</v>
      </c>
      <c r="D12" s="34">
        <v>1426</v>
      </c>
      <c r="E12" s="35">
        <v>628</v>
      </c>
      <c r="F12" s="35">
        <v>680</v>
      </c>
      <c r="G12" s="35">
        <v>700</v>
      </c>
      <c r="H12" s="40">
        <v>700</v>
      </c>
      <c r="J12" s="22" t="s">
        <v>56</v>
      </c>
    </row>
    <row r="13" spans="2:10" x14ac:dyDescent="0.25">
      <c r="B13" s="30" t="s">
        <v>11</v>
      </c>
      <c r="C13" s="39">
        <v>1000</v>
      </c>
      <c r="D13" s="34">
        <v>1407</v>
      </c>
      <c r="E13" s="35">
        <v>500</v>
      </c>
      <c r="F13" s="35">
        <v>475</v>
      </c>
      <c r="G13" s="35">
        <v>475</v>
      </c>
      <c r="H13" s="40">
        <v>500</v>
      </c>
      <c r="I13" s="11" t="s">
        <v>67</v>
      </c>
      <c r="J13" s="11" t="s">
        <v>55</v>
      </c>
    </row>
    <row r="14" spans="2:10" x14ac:dyDescent="0.25">
      <c r="B14" s="31" t="s">
        <v>68</v>
      </c>
      <c r="C14" s="39" t="s">
        <v>93</v>
      </c>
      <c r="D14" s="39" t="s">
        <v>93</v>
      </c>
      <c r="E14" s="39" t="s">
        <v>93</v>
      </c>
      <c r="F14" s="35">
        <v>15124</v>
      </c>
      <c r="G14" s="35">
        <v>18000</v>
      </c>
      <c r="H14" s="40">
        <f>20000-1500</f>
        <v>18500</v>
      </c>
      <c r="I14" s="11" t="s">
        <v>69</v>
      </c>
      <c r="J14" s="11"/>
    </row>
    <row r="15" spans="2:10" x14ac:dyDescent="0.25">
      <c r="B15" s="31" t="s">
        <v>13</v>
      </c>
      <c r="C15" s="39">
        <v>3060</v>
      </c>
      <c r="D15" s="34">
        <v>3060</v>
      </c>
      <c r="E15" s="35">
        <v>1530</v>
      </c>
      <c r="F15" s="35">
        <v>1530</v>
      </c>
      <c r="G15" s="35">
        <v>3060</v>
      </c>
      <c r="H15" s="40">
        <v>3060</v>
      </c>
      <c r="J15" s="11" t="s">
        <v>50</v>
      </c>
    </row>
    <row r="16" spans="2:10" x14ac:dyDescent="0.25">
      <c r="B16" s="31" t="s">
        <v>62</v>
      </c>
      <c r="C16" s="39">
        <v>2000</v>
      </c>
      <c r="D16" s="34">
        <v>1982</v>
      </c>
      <c r="E16" s="35">
        <v>0</v>
      </c>
      <c r="F16" s="35">
        <v>0</v>
      </c>
      <c r="G16" s="35">
        <v>0</v>
      </c>
      <c r="H16" s="40">
        <v>0</v>
      </c>
      <c r="J16" s="11" t="s">
        <v>48</v>
      </c>
    </row>
    <row r="17" spans="2:10" x14ac:dyDescent="0.25">
      <c r="B17" s="31" t="s">
        <v>76</v>
      </c>
      <c r="C17" s="39">
        <v>0</v>
      </c>
      <c r="D17" s="34">
        <v>0</v>
      </c>
      <c r="E17" s="35">
        <v>0</v>
      </c>
      <c r="F17" s="35">
        <v>100</v>
      </c>
      <c r="G17" s="35">
        <v>100</v>
      </c>
      <c r="H17" s="40">
        <v>100</v>
      </c>
      <c r="J17" s="11"/>
    </row>
    <row r="18" spans="2:10" x14ac:dyDescent="0.25">
      <c r="B18" s="31" t="s">
        <v>97</v>
      </c>
      <c r="C18" s="39" t="s">
        <v>93</v>
      </c>
      <c r="D18" s="39" t="s">
        <v>93</v>
      </c>
      <c r="E18" s="39" t="s">
        <v>93</v>
      </c>
      <c r="F18" s="39" t="s">
        <v>93</v>
      </c>
      <c r="G18" s="35" t="s">
        <v>99</v>
      </c>
      <c r="H18" s="40">
        <v>6000</v>
      </c>
      <c r="I18" s="11" t="s">
        <v>98</v>
      </c>
      <c r="J18" s="11"/>
    </row>
    <row r="19" spans="2:10" x14ac:dyDescent="0.25">
      <c r="B19" s="31" t="s">
        <v>77</v>
      </c>
      <c r="C19" s="39" t="s">
        <v>93</v>
      </c>
      <c r="D19" s="39" t="s">
        <v>93</v>
      </c>
      <c r="E19" s="39" t="s">
        <v>93</v>
      </c>
      <c r="F19" s="39" t="s">
        <v>93</v>
      </c>
      <c r="G19" s="39" t="s">
        <v>93</v>
      </c>
      <c r="H19" s="40">
        <v>100</v>
      </c>
      <c r="J19" s="11"/>
    </row>
    <row r="20" spans="2:10" ht="15.75" thickBot="1" x14ac:dyDescent="0.3">
      <c r="B20" s="32" t="s">
        <v>30</v>
      </c>
      <c r="C20" s="39" t="s">
        <v>93</v>
      </c>
      <c r="D20" s="39" t="s">
        <v>93</v>
      </c>
      <c r="E20" s="39" t="s">
        <v>93</v>
      </c>
      <c r="F20" s="41">
        <v>4652</v>
      </c>
      <c r="G20" s="41">
        <v>4652</v>
      </c>
      <c r="H20" s="42">
        <v>0</v>
      </c>
      <c r="I20" s="11" t="s">
        <v>75</v>
      </c>
      <c r="J20" s="11" t="s">
        <v>49</v>
      </c>
    </row>
    <row r="21" spans="2:10" ht="15.75" thickBot="1" x14ac:dyDescent="0.3">
      <c r="B21" s="9" t="s">
        <v>12</v>
      </c>
      <c r="C21" s="4"/>
      <c r="D21" s="4"/>
      <c r="E21" s="4"/>
      <c r="F21" s="4"/>
      <c r="G21" s="4"/>
      <c r="H21" s="33">
        <f>SUM(H5:H20)</f>
        <v>65549</v>
      </c>
      <c r="J21" s="11"/>
    </row>
    <row r="22" spans="2:10" ht="15.75" thickBot="1" x14ac:dyDescent="0.3">
      <c r="C22" s="4"/>
      <c r="D22" s="4"/>
      <c r="E22" s="4"/>
      <c r="F22" s="4"/>
      <c r="G22" s="4"/>
      <c r="H22" s="4"/>
      <c r="J22" s="11" t="s">
        <v>40</v>
      </c>
    </row>
    <row r="23" spans="2:10" ht="15.75" x14ac:dyDescent="0.25">
      <c r="B23" s="5" t="s">
        <v>4</v>
      </c>
      <c r="C23" s="23" t="s">
        <v>57</v>
      </c>
      <c r="D23" s="23" t="s">
        <v>57</v>
      </c>
      <c r="E23" s="25" t="s">
        <v>38</v>
      </c>
      <c r="F23" s="25" t="s">
        <v>38</v>
      </c>
      <c r="G23" s="25" t="s">
        <v>38</v>
      </c>
      <c r="H23" s="3" t="s">
        <v>72</v>
      </c>
      <c r="J23" s="11" t="s">
        <v>40</v>
      </c>
    </row>
    <row r="24" spans="2:10" ht="15.75" thickBot="1" x14ac:dyDescent="0.3">
      <c r="B24" s="27"/>
      <c r="C24" s="24" t="s">
        <v>60</v>
      </c>
      <c r="D24" s="24" t="s">
        <v>58</v>
      </c>
      <c r="E24" s="26" t="s">
        <v>60</v>
      </c>
      <c r="F24" s="26" t="s">
        <v>58</v>
      </c>
      <c r="G24" s="26" t="s">
        <v>59</v>
      </c>
      <c r="H24" s="7" t="s">
        <v>1</v>
      </c>
      <c r="J24" s="11"/>
    </row>
    <row r="25" spans="2:10" ht="17.25" x14ac:dyDescent="0.25">
      <c r="B25" s="21" t="s">
        <v>20</v>
      </c>
      <c r="C25" s="50"/>
      <c r="D25" s="51"/>
      <c r="E25" s="51"/>
      <c r="F25" s="51"/>
      <c r="G25" s="51"/>
      <c r="H25" s="52"/>
      <c r="J25" s="11"/>
    </row>
    <row r="26" spans="2:10" x14ac:dyDescent="0.25">
      <c r="B26" s="30" t="s">
        <v>29</v>
      </c>
      <c r="C26" s="53">
        <v>5600</v>
      </c>
      <c r="D26" s="19">
        <v>10058</v>
      </c>
      <c r="E26" s="19">
        <v>17480</v>
      </c>
      <c r="F26" s="19">
        <f>12738-444.39</f>
        <v>12293.61</v>
      </c>
      <c r="G26" s="19">
        <v>19596</v>
      </c>
      <c r="H26" s="40">
        <f>29352+3380</f>
        <v>32732</v>
      </c>
      <c r="I26" s="11" t="s">
        <v>103</v>
      </c>
      <c r="J26" s="11" t="s">
        <v>51</v>
      </c>
    </row>
    <row r="27" spans="2:10" x14ac:dyDescent="0.25">
      <c r="B27" s="29" t="s">
        <v>31</v>
      </c>
      <c r="C27" s="39" t="s">
        <v>93</v>
      </c>
      <c r="D27" s="34" t="s">
        <v>93</v>
      </c>
      <c r="E27" s="19">
        <v>100</v>
      </c>
      <c r="F27" s="19">
        <v>1.94</v>
      </c>
      <c r="G27" s="19">
        <f>34.92+F27</f>
        <v>36.86</v>
      </c>
      <c r="H27" s="40">
        <v>100</v>
      </c>
      <c r="J27" s="12"/>
    </row>
    <row r="28" spans="2:10" x14ac:dyDescent="0.25">
      <c r="B28" s="29" t="s">
        <v>6</v>
      </c>
      <c r="C28" s="39" t="s">
        <v>93</v>
      </c>
      <c r="D28" s="19">
        <v>157</v>
      </c>
      <c r="E28" s="19">
        <v>200</v>
      </c>
      <c r="F28" s="19">
        <v>213</v>
      </c>
      <c r="G28" s="19">
        <v>230</v>
      </c>
      <c r="H28" s="40">
        <v>300</v>
      </c>
      <c r="I28" s="11" t="s">
        <v>79</v>
      </c>
    </row>
    <row r="29" spans="2:10" x14ac:dyDescent="0.25">
      <c r="B29" s="29" t="s">
        <v>109</v>
      </c>
      <c r="C29" s="53">
        <v>675</v>
      </c>
      <c r="D29" s="19">
        <v>1054</v>
      </c>
      <c r="E29" s="19">
        <v>200</v>
      </c>
      <c r="F29" s="19">
        <v>501</v>
      </c>
      <c r="G29" s="19">
        <v>601</v>
      </c>
      <c r="H29" s="40">
        <v>650</v>
      </c>
    </row>
    <row r="30" spans="2:10" x14ac:dyDescent="0.25">
      <c r="B30" s="29" t="s">
        <v>33</v>
      </c>
      <c r="C30" s="53"/>
      <c r="D30" s="19">
        <v>245</v>
      </c>
      <c r="E30" s="19">
        <v>200</v>
      </c>
      <c r="F30" s="19">
        <v>259</v>
      </c>
      <c r="G30" s="19">
        <v>259</v>
      </c>
      <c r="H30" s="40">
        <v>300</v>
      </c>
      <c r="I30" s="18" t="s">
        <v>73</v>
      </c>
    </row>
    <row r="31" spans="2:10" x14ac:dyDescent="0.25">
      <c r="B31" s="29" t="s">
        <v>54</v>
      </c>
      <c r="C31" s="53">
        <v>1480</v>
      </c>
      <c r="D31" s="19">
        <v>5590</v>
      </c>
      <c r="E31" s="19">
        <v>1000</v>
      </c>
      <c r="F31" s="19">
        <v>1458</v>
      </c>
      <c r="G31" s="19">
        <v>1458</v>
      </c>
      <c r="H31" s="40">
        <v>1800</v>
      </c>
    </row>
    <row r="32" spans="2:10" x14ac:dyDescent="0.25">
      <c r="B32" s="30" t="s">
        <v>19</v>
      </c>
      <c r="C32" s="53">
        <v>80</v>
      </c>
      <c r="D32" s="19">
        <f>749-329.99</f>
        <v>419.01</v>
      </c>
      <c r="E32" s="19">
        <v>250</v>
      </c>
      <c r="F32" s="19">
        <v>106</v>
      </c>
      <c r="G32" s="19">
        <v>106</v>
      </c>
      <c r="H32" s="40">
        <v>450</v>
      </c>
      <c r="I32" s="11" t="s">
        <v>100</v>
      </c>
    </row>
    <row r="33" spans="2:9" x14ac:dyDescent="0.25">
      <c r="B33" s="29" t="s">
        <v>5</v>
      </c>
      <c r="C33" s="53">
        <v>300</v>
      </c>
      <c r="D33" s="19">
        <v>777</v>
      </c>
      <c r="E33" s="19">
        <v>550</v>
      </c>
      <c r="F33" s="19">
        <v>1002</v>
      </c>
      <c r="G33" s="19">
        <v>1107</v>
      </c>
      <c r="H33" s="40">
        <v>1200</v>
      </c>
      <c r="I33" s="11" t="s">
        <v>101</v>
      </c>
    </row>
    <row r="34" spans="2:9" x14ac:dyDescent="0.25">
      <c r="B34" s="29" t="s">
        <v>88</v>
      </c>
      <c r="C34" s="53">
        <v>520</v>
      </c>
      <c r="D34" s="19">
        <v>825</v>
      </c>
      <c r="E34" s="19">
        <v>400</v>
      </c>
      <c r="F34" s="19">
        <v>166</v>
      </c>
      <c r="G34" s="19">
        <v>399</v>
      </c>
      <c r="H34" s="40">
        <v>450</v>
      </c>
      <c r="I34" s="11" t="s">
        <v>102</v>
      </c>
    </row>
    <row r="35" spans="2:9" x14ac:dyDescent="0.25">
      <c r="B35" s="30" t="s">
        <v>18</v>
      </c>
      <c r="C35" s="34" t="s">
        <v>93</v>
      </c>
      <c r="D35" s="34" t="s">
        <v>93</v>
      </c>
      <c r="E35" s="34">
        <v>650</v>
      </c>
      <c r="F35" s="34">
        <v>462</v>
      </c>
      <c r="G35" s="34">
        <v>462</v>
      </c>
      <c r="H35" s="40">
        <v>550</v>
      </c>
    </row>
    <row r="36" spans="2:9" x14ac:dyDescent="0.25">
      <c r="B36" s="30" t="s">
        <v>90</v>
      </c>
      <c r="C36" s="34" t="s">
        <v>93</v>
      </c>
      <c r="D36" s="34" t="s">
        <v>93</v>
      </c>
      <c r="E36" s="34" t="s">
        <v>93</v>
      </c>
      <c r="F36" s="19">
        <v>79.319999999999993</v>
      </c>
      <c r="G36" s="19">
        <v>100</v>
      </c>
      <c r="H36" s="40">
        <v>150</v>
      </c>
      <c r="I36" s="12"/>
    </row>
    <row r="37" spans="2:9" x14ac:dyDescent="0.25">
      <c r="B37" s="30" t="s">
        <v>30</v>
      </c>
      <c r="C37" s="34" t="s">
        <v>93</v>
      </c>
      <c r="D37" s="34" t="s">
        <v>93</v>
      </c>
      <c r="E37" s="19">
        <v>2000</v>
      </c>
      <c r="F37" s="19">
        <v>196</v>
      </c>
      <c r="G37" s="19">
        <v>196</v>
      </c>
      <c r="H37" s="40">
        <v>0</v>
      </c>
    </row>
    <row r="38" spans="2:9" x14ac:dyDescent="0.25">
      <c r="B38" s="30"/>
      <c r="C38" s="53"/>
      <c r="D38" s="19"/>
      <c r="E38" s="19"/>
      <c r="F38" s="19"/>
      <c r="G38" s="19"/>
      <c r="H38" s="40"/>
    </row>
    <row r="39" spans="2:9" ht="17.25" x14ac:dyDescent="0.25">
      <c r="B39" s="45" t="s">
        <v>78</v>
      </c>
      <c r="C39" s="53"/>
      <c r="D39" s="19"/>
      <c r="E39" s="19"/>
      <c r="F39" s="19"/>
      <c r="G39" s="19"/>
      <c r="H39" s="40"/>
    </row>
    <row r="40" spans="2:9" x14ac:dyDescent="0.25">
      <c r="B40" s="46" t="s">
        <v>82</v>
      </c>
      <c r="C40" s="34" t="s">
        <v>93</v>
      </c>
      <c r="D40" s="34" t="s">
        <v>93</v>
      </c>
      <c r="E40" s="19">
        <v>2000</v>
      </c>
      <c r="F40" s="19">
        <v>1945</v>
      </c>
      <c r="G40" s="19">
        <v>3500</v>
      </c>
      <c r="H40" s="40">
        <v>3000</v>
      </c>
    </row>
    <row r="41" spans="2:9" x14ac:dyDescent="0.25">
      <c r="B41" s="46" t="s">
        <v>83</v>
      </c>
      <c r="C41" s="34" t="s">
        <v>93</v>
      </c>
      <c r="D41" s="34" t="s">
        <v>93</v>
      </c>
      <c r="E41" s="34" t="s">
        <v>93</v>
      </c>
      <c r="F41" s="19">
        <v>188</v>
      </c>
      <c r="G41" s="19"/>
      <c r="H41" s="40">
        <v>1000</v>
      </c>
    </row>
    <row r="42" spans="2:9" x14ac:dyDescent="0.25">
      <c r="B42" s="47" t="s">
        <v>81</v>
      </c>
      <c r="C42" s="34" t="s">
        <v>93</v>
      </c>
      <c r="D42" s="34" t="s">
        <v>93</v>
      </c>
      <c r="E42" s="34" t="s">
        <v>93</v>
      </c>
      <c r="F42" s="34" t="s">
        <v>93</v>
      </c>
      <c r="G42" s="34" t="s">
        <v>93</v>
      </c>
      <c r="H42" s="40">
        <v>1000</v>
      </c>
    </row>
    <row r="43" spans="2:9" x14ac:dyDescent="0.25">
      <c r="B43" s="46" t="s">
        <v>22</v>
      </c>
      <c r="C43" s="54">
        <v>350</v>
      </c>
      <c r="D43" s="20">
        <v>458</v>
      </c>
      <c r="E43" s="19">
        <v>500</v>
      </c>
      <c r="F43" s="19">
        <v>296.11</v>
      </c>
      <c r="G43" s="19">
        <v>400</v>
      </c>
      <c r="H43" s="40">
        <v>500</v>
      </c>
    </row>
    <row r="44" spans="2:9" x14ac:dyDescent="0.25">
      <c r="B44" s="46" t="s">
        <v>91</v>
      </c>
      <c r="C44" s="34" t="s">
        <v>93</v>
      </c>
      <c r="D44" s="34" t="s">
        <v>93</v>
      </c>
      <c r="E44" s="34" t="s">
        <v>93</v>
      </c>
      <c r="F44" s="19">
        <v>272</v>
      </c>
      <c r="G44" s="19">
        <f>272+100</f>
        <v>372</v>
      </c>
      <c r="H44" s="40">
        <v>400</v>
      </c>
    </row>
    <row r="45" spans="2:9" x14ac:dyDescent="0.25">
      <c r="B45" s="46" t="s">
        <v>84</v>
      </c>
      <c r="C45" s="34" t="s">
        <v>93</v>
      </c>
      <c r="D45" s="34" t="s">
        <v>93</v>
      </c>
      <c r="E45" s="34" t="s">
        <v>93</v>
      </c>
      <c r="F45" s="19">
        <v>0</v>
      </c>
      <c r="G45" s="19">
        <v>755</v>
      </c>
      <c r="H45" s="40">
        <v>800</v>
      </c>
    </row>
    <row r="46" spans="2:9" x14ac:dyDescent="0.25">
      <c r="B46" s="29" t="s">
        <v>80</v>
      </c>
      <c r="C46" s="39" t="s">
        <v>93</v>
      </c>
      <c r="D46" s="34" t="s">
        <v>93</v>
      </c>
      <c r="E46" s="34" t="s">
        <v>93</v>
      </c>
      <c r="F46" s="19">
        <v>16</v>
      </c>
      <c r="G46" s="19">
        <v>50</v>
      </c>
      <c r="H46" s="43">
        <v>200</v>
      </c>
    </row>
    <row r="47" spans="2:9" x14ac:dyDescent="0.25">
      <c r="B47" s="46" t="s">
        <v>85</v>
      </c>
      <c r="C47" s="34" t="s">
        <v>93</v>
      </c>
      <c r="D47" s="34" t="s">
        <v>93</v>
      </c>
      <c r="E47" s="34" t="s">
        <v>93</v>
      </c>
      <c r="F47" s="19">
        <v>491</v>
      </c>
      <c r="G47" s="19">
        <f>491+1000</f>
        <v>1491</v>
      </c>
      <c r="H47" s="40">
        <v>2000</v>
      </c>
    </row>
    <row r="48" spans="2:9" x14ac:dyDescent="0.25">
      <c r="B48" s="47"/>
      <c r="C48" s="53"/>
      <c r="D48" s="19"/>
      <c r="E48" s="19"/>
      <c r="F48" s="19"/>
      <c r="G48" s="19"/>
      <c r="H48" s="40"/>
    </row>
    <row r="49" spans="2:9" ht="17.25" x14ac:dyDescent="0.25">
      <c r="B49" s="48" t="s">
        <v>21</v>
      </c>
      <c r="C49" s="54"/>
      <c r="D49" s="20"/>
      <c r="E49" s="20"/>
      <c r="F49" s="20"/>
      <c r="G49" s="20"/>
      <c r="H49" s="55"/>
    </row>
    <row r="50" spans="2:9" x14ac:dyDescent="0.25">
      <c r="B50" s="46" t="s">
        <v>23</v>
      </c>
      <c r="C50" s="34" t="s">
        <v>93</v>
      </c>
      <c r="D50" s="34" t="s">
        <v>93</v>
      </c>
      <c r="E50" s="20">
        <v>3000</v>
      </c>
      <c r="F50" s="20">
        <v>1618</v>
      </c>
      <c r="G50" s="20">
        <v>3000</v>
      </c>
      <c r="H50" s="55">
        <v>2500</v>
      </c>
    </row>
    <row r="51" spans="2:9" x14ac:dyDescent="0.25">
      <c r="B51" s="46" t="s">
        <v>63</v>
      </c>
      <c r="C51" s="54">
        <v>150</v>
      </c>
      <c r="D51" s="20">
        <v>105</v>
      </c>
      <c r="E51" s="20">
        <v>0</v>
      </c>
      <c r="F51" s="20">
        <v>0</v>
      </c>
      <c r="G51" s="20">
        <v>0</v>
      </c>
      <c r="H51" s="55">
        <v>100</v>
      </c>
    </row>
    <row r="52" spans="2:9" x14ac:dyDescent="0.25">
      <c r="B52" s="46" t="s">
        <v>25</v>
      </c>
      <c r="C52" s="54">
        <v>3000</v>
      </c>
      <c r="D52" s="20">
        <v>4740</v>
      </c>
      <c r="E52" s="20">
        <v>5750</v>
      </c>
      <c r="F52" s="20">
        <v>2539</v>
      </c>
      <c r="G52" s="20">
        <f>370*12</f>
        <v>4440</v>
      </c>
      <c r="H52" s="55">
        <v>5000</v>
      </c>
    </row>
    <row r="53" spans="2:9" x14ac:dyDescent="0.25">
      <c r="B53" s="46" t="s">
        <v>28</v>
      </c>
      <c r="C53" s="34" t="s">
        <v>93</v>
      </c>
      <c r="D53" s="34" t="s">
        <v>93</v>
      </c>
      <c r="E53" s="20">
        <v>1000</v>
      </c>
      <c r="F53" s="20">
        <v>188</v>
      </c>
      <c r="G53" s="20">
        <v>300</v>
      </c>
      <c r="H53" s="55">
        <v>400</v>
      </c>
    </row>
    <row r="54" spans="2:9" x14ac:dyDescent="0.25">
      <c r="B54" s="46" t="s">
        <v>86</v>
      </c>
      <c r="C54" s="34" t="s">
        <v>93</v>
      </c>
      <c r="D54" s="34" t="s">
        <v>93</v>
      </c>
      <c r="E54" s="34" t="s">
        <v>93</v>
      </c>
      <c r="F54" s="34" t="s">
        <v>93</v>
      </c>
      <c r="G54" s="20">
        <v>640</v>
      </c>
      <c r="H54" s="55">
        <v>1000</v>
      </c>
    </row>
    <row r="55" spans="2:9" x14ac:dyDescent="0.25">
      <c r="B55" s="49" t="s">
        <v>74</v>
      </c>
      <c r="C55" s="34" t="s">
        <v>93</v>
      </c>
      <c r="D55" s="34" t="s">
        <v>93</v>
      </c>
      <c r="E55" s="34" t="s">
        <v>93</v>
      </c>
      <c r="F55" s="20">
        <v>320</v>
      </c>
      <c r="G55" s="20">
        <v>320</v>
      </c>
      <c r="H55" s="55">
        <v>1000</v>
      </c>
    </row>
    <row r="56" spans="2:9" x14ac:dyDescent="0.25">
      <c r="B56" s="49" t="s">
        <v>34</v>
      </c>
      <c r="C56" s="34" t="s">
        <v>93</v>
      </c>
      <c r="D56" s="20">
        <v>364</v>
      </c>
      <c r="E56" s="20">
        <v>1500</v>
      </c>
      <c r="F56" s="20">
        <v>660</v>
      </c>
      <c r="G56" s="20">
        <v>2000</v>
      </c>
      <c r="H56" s="55">
        <v>2000</v>
      </c>
      <c r="I56" s="11" t="s">
        <v>53</v>
      </c>
    </row>
    <row r="57" spans="2:9" x14ac:dyDescent="0.25">
      <c r="B57" s="49" t="s">
        <v>35</v>
      </c>
      <c r="C57" s="54">
        <v>350</v>
      </c>
      <c r="D57" s="20">
        <v>175</v>
      </c>
      <c r="E57" s="20">
        <v>250</v>
      </c>
      <c r="F57" s="20">
        <v>222</v>
      </c>
      <c r="G57" s="20">
        <v>222</v>
      </c>
      <c r="H57" s="55">
        <v>500</v>
      </c>
      <c r="I57" s="11" t="s">
        <v>105</v>
      </c>
    </row>
    <row r="58" spans="2:9" x14ac:dyDescent="0.25">
      <c r="B58" s="49" t="s">
        <v>107</v>
      </c>
      <c r="C58" s="34" t="s">
        <v>93</v>
      </c>
      <c r="D58" s="34" t="s">
        <v>93</v>
      </c>
      <c r="E58" s="34" t="s">
        <v>93</v>
      </c>
      <c r="F58" s="63"/>
      <c r="G58" s="63"/>
      <c r="H58" s="60"/>
    </row>
    <row r="59" spans="2:9" x14ac:dyDescent="0.25">
      <c r="B59" s="49" t="s">
        <v>14</v>
      </c>
      <c r="C59" s="54">
        <v>250</v>
      </c>
      <c r="D59" s="20">
        <v>377</v>
      </c>
      <c r="E59" s="20">
        <v>400</v>
      </c>
      <c r="F59" s="20">
        <v>393</v>
      </c>
      <c r="G59" s="20">
        <f>F59+130</f>
        <v>523</v>
      </c>
      <c r="H59" s="55">
        <v>700</v>
      </c>
    </row>
    <row r="60" spans="2:9" x14ac:dyDescent="0.25">
      <c r="B60" s="49"/>
      <c r="C60" s="54"/>
      <c r="D60" s="20"/>
      <c r="E60" s="20"/>
      <c r="F60" s="20"/>
      <c r="G60" s="20"/>
      <c r="H60" s="55"/>
    </row>
    <row r="61" spans="2:9" ht="34.5" x14ac:dyDescent="0.25">
      <c r="B61" s="45" t="s">
        <v>24</v>
      </c>
      <c r="C61" s="54"/>
      <c r="D61" s="20"/>
      <c r="E61" s="20"/>
      <c r="F61" s="20"/>
      <c r="G61" s="20"/>
      <c r="H61" s="55"/>
    </row>
    <row r="62" spans="2:9" x14ac:dyDescent="0.25">
      <c r="B62" s="49" t="s">
        <v>87</v>
      </c>
      <c r="C62" s="34" t="s">
        <v>93</v>
      </c>
      <c r="D62" s="34" t="s">
        <v>93</v>
      </c>
      <c r="E62" s="34" t="s">
        <v>93</v>
      </c>
      <c r="F62" s="20">
        <v>665</v>
      </c>
      <c r="G62" s="20">
        <v>665</v>
      </c>
      <c r="H62" s="55">
        <v>0</v>
      </c>
    </row>
    <row r="63" spans="2:9" x14ac:dyDescent="0.25">
      <c r="B63" s="49" t="s">
        <v>89</v>
      </c>
      <c r="C63" s="34" t="s">
        <v>93</v>
      </c>
      <c r="D63" s="34" t="s">
        <v>93</v>
      </c>
      <c r="E63" s="34" t="s">
        <v>93</v>
      </c>
      <c r="F63" s="34" t="s">
        <v>93</v>
      </c>
      <c r="G63" s="34" t="s">
        <v>93</v>
      </c>
      <c r="H63" s="60">
        <v>500</v>
      </c>
    </row>
    <row r="64" spans="2:9" x14ac:dyDescent="0.25">
      <c r="B64" s="49" t="s">
        <v>64</v>
      </c>
      <c r="C64" s="54">
        <v>30</v>
      </c>
      <c r="D64" s="20">
        <v>261</v>
      </c>
      <c r="E64" s="34" t="s">
        <v>93</v>
      </c>
      <c r="F64" s="34" t="s">
        <v>93</v>
      </c>
      <c r="G64" s="34" t="s">
        <v>93</v>
      </c>
      <c r="H64" s="55"/>
    </row>
    <row r="65" spans="2:9" x14ac:dyDescent="0.25">
      <c r="B65" s="49" t="s">
        <v>27</v>
      </c>
      <c r="C65" s="34" t="s">
        <v>93</v>
      </c>
      <c r="D65" s="34" t="s">
        <v>93</v>
      </c>
      <c r="E65" s="20">
        <v>3000</v>
      </c>
      <c r="F65" s="20">
        <v>780</v>
      </c>
      <c r="G65" s="20">
        <v>3780</v>
      </c>
      <c r="H65" s="55">
        <v>3000</v>
      </c>
    </row>
    <row r="66" spans="2:9" x14ac:dyDescent="0.25">
      <c r="B66" s="59" t="s">
        <v>111</v>
      </c>
      <c r="C66" s="61"/>
      <c r="D66" s="34"/>
      <c r="E66" s="20"/>
      <c r="F66" s="20"/>
      <c r="G66" s="20"/>
      <c r="H66" s="62">
        <v>9000</v>
      </c>
      <c r="I66" s="11" t="s">
        <v>108</v>
      </c>
    </row>
    <row r="67" spans="2:9" x14ac:dyDescent="0.25">
      <c r="B67" s="59" t="s">
        <v>110</v>
      </c>
      <c r="C67" s="61"/>
      <c r="D67" s="34"/>
      <c r="E67" s="20"/>
      <c r="F67" s="20"/>
      <c r="G67" s="20"/>
      <c r="H67" s="64">
        <v>12000</v>
      </c>
    </row>
    <row r="68" spans="2:9" x14ac:dyDescent="0.25">
      <c r="B68" s="49" t="s">
        <v>92</v>
      </c>
      <c r="C68" s="54"/>
      <c r="D68" s="20"/>
      <c r="E68" s="20"/>
      <c r="F68" s="20">
        <v>2340</v>
      </c>
      <c r="G68" s="20">
        <v>2600</v>
      </c>
      <c r="H68" s="55">
        <v>0</v>
      </c>
    </row>
    <row r="69" spans="2:9" ht="15.75" thickBot="1" x14ac:dyDescent="0.3">
      <c r="B69" s="49" t="s">
        <v>44</v>
      </c>
      <c r="C69" s="56"/>
      <c r="D69" s="57"/>
      <c r="E69" s="57">
        <v>1000</v>
      </c>
      <c r="F69" s="57">
        <v>673</v>
      </c>
      <c r="G69" s="57">
        <v>673</v>
      </c>
      <c r="H69" s="58">
        <v>0</v>
      </c>
    </row>
    <row r="70" spans="2:9" x14ac:dyDescent="0.25">
      <c r="B70" s="9" t="s">
        <v>37</v>
      </c>
      <c r="C70" s="4">
        <f t="shared" ref="C70:H70" si="0">SUM(C25:C69)</f>
        <v>12785</v>
      </c>
      <c r="D70" s="4">
        <f t="shared" si="0"/>
        <v>25605.01</v>
      </c>
      <c r="E70" s="4">
        <f t="shared" si="0"/>
        <v>41430</v>
      </c>
      <c r="F70" s="4">
        <f t="shared" si="0"/>
        <v>30343.980000000003</v>
      </c>
      <c r="G70" s="4">
        <f t="shared" si="0"/>
        <v>50281.86</v>
      </c>
      <c r="H70" s="4">
        <f t="shared" si="0"/>
        <v>85282</v>
      </c>
    </row>
    <row r="71" spans="2:9" x14ac:dyDescent="0.25">
      <c r="C71" s="1"/>
      <c r="D71" s="1"/>
      <c r="E71" s="1"/>
      <c r="F71" s="1"/>
      <c r="G71" s="1"/>
      <c r="H71" s="1"/>
    </row>
    <row r="72" spans="2:9" ht="17.25" x14ac:dyDescent="0.25">
      <c r="B72" s="13" t="s">
        <v>36</v>
      </c>
    </row>
    <row r="73" spans="2:9" x14ac:dyDescent="0.25">
      <c r="B73" s="2" t="s">
        <v>8</v>
      </c>
    </row>
    <row r="74" spans="2:9" x14ac:dyDescent="0.25">
      <c r="B74" s="10" t="s">
        <v>41</v>
      </c>
      <c r="C74" s="14">
        <v>5000</v>
      </c>
      <c r="D74" s="14">
        <v>5000</v>
      </c>
      <c r="E74" s="14">
        <v>5000</v>
      </c>
      <c r="F74" s="14">
        <v>5000</v>
      </c>
      <c r="G74" s="14">
        <v>5000</v>
      </c>
      <c r="H74" s="14">
        <v>4000</v>
      </c>
    </row>
    <row r="75" spans="2:9" x14ac:dyDescent="0.25">
      <c r="B75" s="10" t="s">
        <v>42</v>
      </c>
      <c r="C75" s="14">
        <v>500</v>
      </c>
      <c r="D75" s="14">
        <v>500</v>
      </c>
      <c r="E75" s="14">
        <v>500</v>
      </c>
      <c r="F75" s="14">
        <v>500</v>
      </c>
      <c r="G75" s="14">
        <v>500</v>
      </c>
      <c r="H75" s="14">
        <v>1000</v>
      </c>
    </row>
    <row r="76" spans="2:9" x14ac:dyDescent="0.25">
      <c r="B76" s="10" t="s">
        <v>32</v>
      </c>
      <c r="C76" s="14">
        <v>500</v>
      </c>
      <c r="D76" s="14">
        <v>4500</v>
      </c>
      <c r="E76" s="14">
        <v>4500</v>
      </c>
      <c r="F76" s="14">
        <v>4500</v>
      </c>
      <c r="G76" s="14">
        <v>4500</v>
      </c>
      <c r="H76" s="14">
        <v>5000</v>
      </c>
    </row>
    <row r="77" spans="2:9" x14ac:dyDescent="0.25">
      <c r="B77" s="10" t="s">
        <v>104</v>
      </c>
      <c r="C77" s="34" t="s">
        <v>93</v>
      </c>
      <c r="D77" s="34" t="s">
        <v>93</v>
      </c>
      <c r="E77" s="34" t="s">
        <v>93</v>
      </c>
      <c r="F77" s="34" t="s">
        <v>93</v>
      </c>
      <c r="G77" s="34" t="s">
        <v>93</v>
      </c>
      <c r="H77" s="14">
        <v>2000</v>
      </c>
    </row>
    <row r="78" spans="2:9" x14ac:dyDescent="0.25">
      <c r="B78" s="10" t="s">
        <v>65</v>
      </c>
      <c r="C78" s="14">
        <v>10000</v>
      </c>
      <c r="D78" s="14">
        <v>10000</v>
      </c>
      <c r="E78" s="14">
        <v>10000</v>
      </c>
      <c r="F78" s="14">
        <v>10000</v>
      </c>
      <c r="G78" s="14">
        <v>10000</v>
      </c>
      <c r="H78" s="14">
        <v>8000</v>
      </c>
    </row>
    <row r="79" spans="2:9" ht="15" customHeight="1" x14ac:dyDescent="0.25">
      <c r="C79" s="15"/>
      <c r="D79" s="15"/>
      <c r="E79" s="15"/>
      <c r="F79" s="15"/>
      <c r="G79" s="15"/>
      <c r="H79" s="15"/>
    </row>
    <row r="80" spans="2:9" x14ac:dyDescent="0.25">
      <c r="B80" s="2" t="s">
        <v>7</v>
      </c>
      <c r="C80" s="15"/>
      <c r="D80" s="15"/>
      <c r="E80" s="15"/>
      <c r="F80" s="15"/>
      <c r="G80" s="15"/>
      <c r="H80" s="15"/>
    </row>
    <row r="81" spans="2:8" x14ac:dyDescent="0.25">
      <c r="B81" s="10" t="s">
        <v>43</v>
      </c>
      <c r="C81" s="14">
        <v>50000</v>
      </c>
      <c r="D81" s="14">
        <v>30000</v>
      </c>
      <c r="E81" s="14">
        <v>30000</v>
      </c>
      <c r="F81" s="14">
        <v>30000</v>
      </c>
      <c r="G81" s="14">
        <v>30000</v>
      </c>
      <c r="H81" s="14">
        <v>30000</v>
      </c>
    </row>
    <row r="83" spans="2:8" x14ac:dyDescent="0.25">
      <c r="B83" s="10" t="s">
        <v>52</v>
      </c>
      <c r="C83" s="17">
        <v>50000</v>
      </c>
      <c r="D83" s="17">
        <v>50000</v>
      </c>
      <c r="E83" s="17">
        <v>50000</v>
      </c>
      <c r="F83" s="17">
        <v>50000</v>
      </c>
      <c r="G83" s="17">
        <v>50000</v>
      </c>
      <c r="H83" s="17">
        <v>50000</v>
      </c>
    </row>
    <row r="91" spans="2:8" x14ac:dyDescent="0.25">
      <c r="B91" s="2"/>
      <c r="C91" s="2"/>
      <c r="D91" s="2"/>
      <c r="E91" s="2"/>
      <c r="F91" s="2"/>
      <c r="G91" s="2"/>
      <c r="H91" s="2"/>
    </row>
    <row r="95" spans="2:8" ht="15" customHeight="1" x14ac:dyDescent="0.25"/>
    <row r="96" spans="2:8" x14ac:dyDescent="0.25">
      <c r="E96" s="2"/>
    </row>
    <row r="108" spans="5:5" x14ac:dyDescent="0.25">
      <c r="E108" s="2"/>
    </row>
  </sheetData>
  <pageMargins left="0.7" right="0.7" top="0.75" bottom="0.75" header="0.3" footer="0.3"/>
  <pageSetup paperSize="9" scale="5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B209-D1BD-4D03-82CC-BBBAEF32FF4A}">
  <dimension ref="C10:H37"/>
  <sheetViews>
    <sheetView topLeftCell="A25" workbookViewId="0">
      <selection activeCell="C35" sqref="C35"/>
    </sheetView>
  </sheetViews>
  <sheetFormatPr defaultRowHeight="15" x14ac:dyDescent="0.25"/>
  <cols>
    <col min="7" max="7" width="11" bestFit="1" customWidth="1"/>
  </cols>
  <sheetData>
    <row r="10" spans="7:8" x14ac:dyDescent="0.25">
      <c r="G10">
        <v>11.5</v>
      </c>
    </row>
    <row r="11" spans="7:8" x14ac:dyDescent="0.25">
      <c r="G11">
        <f>G10*15</f>
        <v>172.5</v>
      </c>
    </row>
    <row r="12" spans="7:8" x14ac:dyDescent="0.25">
      <c r="G12" s="2">
        <f>G11*12</f>
        <v>2070</v>
      </c>
    </row>
    <row r="14" spans="7:8" x14ac:dyDescent="0.25">
      <c r="G14" s="8"/>
    </row>
    <row r="16" spans="7:8" x14ac:dyDescent="0.25">
      <c r="H16">
        <f>G12/100</f>
        <v>20.7</v>
      </c>
    </row>
    <row r="17" spans="8:8" x14ac:dyDescent="0.25">
      <c r="H17">
        <f>H16*105</f>
        <v>2173.5</v>
      </c>
    </row>
    <row r="33" spans="3:3" x14ac:dyDescent="0.25">
      <c r="C33">
        <f>11.5</f>
        <v>11.5</v>
      </c>
    </row>
    <row r="34" spans="3:3" x14ac:dyDescent="0.25">
      <c r="C34">
        <f>C33*15</f>
        <v>172.5</v>
      </c>
    </row>
    <row r="35" spans="3:3" x14ac:dyDescent="0.25">
      <c r="C35">
        <f>C34*52</f>
        <v>8970</v>
      </c>
    </row>
    <row r="36" spans="3:3" x14ac:dyDescent="0.25">
      <c r="C36">
        <f>C35/100</f>
        <v>89.7</v>
      </c>
    </row>
    <row r="37" spans="3:3" x14ac:dyDescent="0.25">
      <c r="C37" s="2">
        <f>C36*105</f>
        <v>9418.5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SCPC Budget 2021-2022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Joanne Lowe</cp:lastModifiedBy>
  <cp:lastPrinted>2024-11-25T11:44:48Z</cp:lastPrinted>
  <dcterms:created xsi:type="dcterms:W3CDTF">2017-12-31T13:59:43Z</dcterms:created>
  <dcterms:modified xsi:type="dcterms:W3CDTF">2024-11-29T20:57:24Z</dcterms:modified>
</cp:coreProperties>
</file>