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tonunderbardonpc-my.sharepoint.com/personal/clerk_stantonunderbardonparishcouncil_gov_uk/Documents/Desktop/Parish Council/Meetings/2025 - 26/4 - July 25/"/>
    </mc:Choice>
  </mc:AlternateContent>
  <xr:revisionPtr revIDLastSave="0" documentId="8_{A9D2E39E-9A2E-432E-9913-2221ADBF7DF6}" xr6:coauthVersionLast="47" xr6:coauthVersionMax="47" xr10:uidLastSave="{00000000-0000-0000-0000-000000000000}"/>
  <bookViews>
    <workbookView xWindow="-120" yWindow="-120" windowWidth="29040" windowHeight="15720" xr2:uid="{0E95B4E0-F0AC-4938-807B-6F64E569C9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L54" i="1"/>
  <c r="I54" i="1"/>
  <c r="G54" i="1"/>
  <c r="E54" i="1"/>
  <c r="C54" i="1"/>
  <c r="B54" i="1"/>
  <c r="P53" i="1"/>
  <c r="O53" i="1"/>
  <c r="Q53" i="1" s="1"/>
  <c r="P52" i="1"/>
  <c r="O52" i="1"/>
  <c r="Q52" i="1" s="1"/>
  <c r="P51" i="1"/>
  <c r="O51" i="1"/>
  <c r="Q51" i="1" s="1"/>
  <c r="Q50" i="1"/>
  <c r="P50" i="1"/>
  <c r="O50" i="1"/>
  <c r="P49" i="1"/>
  <c r="O49" i="1"/>
  <c r="Q49" i="1" s="1"/>
  <c r="P48" i="1"/>
  <c r="O48" i="1"/>
  <c r="Q48" i="1" s="1"/>
  <c r="P47" i="1"/>
  <c r="O47" i="1"/>
  <c r="Q47" i="1" s="1"/>
  <c r="Q46" i="1"/>
  <c r="P46" i="1"/>
  <c r="O46" i="1"/>
  <c r="P45" i="1"/>
  <c r="O45" i="1"/>
  <c r="Q45" i="1" s="1"/>
  <c r="P44" i="1"/>
  <c r="O44" i="1"/>
  <c r="Q44" i="1" s="1"/>
  <c r="P43" i="1"/>
  <c r="O43" i="1"/>
  <c r="Q43" i="1" s="1"/>
  <c r="Q42" i="1"/>
  <c r="P42" i="1"/>
  <c r="O42" i="1"/>
  <c r="P41" i="1"/>
  <c r="O41" i="1"/>
  <c r="Q41" i="1" s="1"/>
  <c r="P40" i="1"/>
  <c r="O40" i="1"/>
  <c r="Q40" i="1" s="1"/>
  <c r="P39" i="1"/>
  <c r="O39" i="1"/>
  <c r="Q39" i="1" s="1"/>
  <c r="Q38" i="1"/>
  <c r="P38" i="1"/>
  <c r="O38" i="1"/>
  <c r="P37" i="1"/>
  <c r="O37" i="1"/>
  <c r="Q37" i="1" s="1"/>
  <c r="O36" i="1"/>
  <c r="J36" i="1"/>
  <c r="J54" i="1" s="1"/>
  <c r="P35" i="1"/>
  <c r="O35" i="1"/>
  <c r="Q35" i="1" s="1"/>
  <c r="P34" i="1"/>
  <c r="Q34" i="1" s="1"/>
  <c r="O34" i="1"/>
  <c r="P33" i="1"/>
  <c r="O33" i="1"/>
  <c r="Q33" i="1" s="1"/>
  <c r="O32" i="1"/>
  <c r="N32" i="1"/>
  <c r="N54" i="1" s="1"/>
  <c r="K32" i="1"/>
  <c r="K54" i="1" s="1"/>
  <c r="H32" i="1"/>
  <c r="H54" i="1" s="1"/>
  <c r="F32" i="1"/>
  <c r="Q31" i="1"/>
  <c r="P31" i="1"/>
  <c r="O31" i="1"/>
  <c r="P30" i="1"/>
  <c r="O30" i="1"/>
  <c r="Q30" i="1" s="1"/>
  <c r="P29" i="1"/>
  <c r="O29" i="1"/>
  <c r="Q29" i="1" s="1"/>
  <c r="P28" i="1"/>
  <c r="Q28" i="1" s="1"/>
  <c r="O28" i="1"/>
  <c r="Q27" i="1"/>
  <c r="P27" i="1"/>
  <c r="O27" i="1"/>
  <c r="P26" i="1"/>
  <c r="O26" i="1"/>
  <c r="Q26" i="1" s="1"/>
  <c r="P25" i="1"/>
  <c r="O25" i="1"/>
  <c r="Q25" i="1" s="1"/>
  <c r="P24" i="1"/>
  <c r="Q24" i="1" s="1"/>
  <c r="O24" i="1"/>
  <c r="Q23" i="1"/>
  <c r="P23" i="1"/>
  <c r="O23" i="1"/>
  <c r="P22" i="1"/>
  <c r="O22" i="1"/>
  <c r="Q22" i="1" s="1"/>
  <c r="F21" i="1"/>
  <c r="P21" i="1" s="1"/>
  <c r="D21" i="1"/>
  <c r="O21" i="1" s="1"/>
  <c r="N18" i="1"/>
  <c r="M18" i="1"/>
  <c r="L18" i="1"/>
  <c r="K18" i="1"/>
  <c r="J18" i="1"/>
  <c r="I18" i="1"/>
  <c r="H18" i="1"/>
  <c r="G18" i="1"/>
  <c r="F18" i="1"/>
  <c r="E18" i="1"/>
  <c r="D18" i="1"/>
  <c r="B18" i="1"/>
  <c r="P17" i="1"/>
  <c r="O17" i="1"/>
  <c r="Q17" i="1" s="1"/>
  <c r="P16" i="1"/>
  <c r="O16" i="1"/>
  <c r="Q16" i="1" s="1"/>
  <c r="P15" i="1"/>
  <c r="Q15" i="1" s="1"/>
  <c r="O15" i="1"/>
  <c r="Q14" i="1"/>
  <c r="P14" i="1"/>
  <c r="O14" i="1"/>
  <c r="P13" i="1"/>
  <c r="C13" i="1"/>
  <c r="C18" i="1" s="1"/>
  <c r="P12" i="1"/>
  <c r="O12" i="1"/>
  <c r="Q12" i="1" s="1"/>
  <c r="Q11" i="1"/>
  <c r="P11" i="1"/>
  <c r="O11" i="1"/>
  <c r="P10" i="1"/>
  <c r="O10" i="1"/>
  <c r="Q10" i="1" s="1"/>
  <c r="P9" i="1"/>
  <c r="O9" i="1"/>
  <c r="Q9" i="1" s="1"/>
  <c r="P8" i="1"/>
  <c r="O8" i="1"/>
  <c r="Q8" i="1" s="1"/>
  <c r="Q7" i="1"/>
  <c r="P7" i="1"/>
  <c r="O7" i="1"/>
  <c r="P6" i="1"/>
  <c r="O6" i="1"/>
  <c r="Q6" i="1" s="1"/>
  <c r="P5" i="1"/>
  <c r="P18" i="1" s="1"/>
  <c r="O5" i="1"/>
  <c r="O54" i="1" l="1"/>
  <c r="Q21" i="1"/>
  <c r="Q36" i="1"/>
  <c r="F54" i="1"/>
  <c r="P32" i="1"/>
  <c r="P54" i="1" s="1"/>
  <c r="O13" i="1"/>
  <c r="Q13" i="1" s="1"/>
  <c r="P36" i="1"/>
  <c r="Q5" i="1"/>
  <c r="Q18" i="1" s="1"/>
  <c r="D54" i="1"/>
  <c r="O18" i="1" l="1"/>
  <c r="Q32" i="1"/>
  <c r="Q54" i="1"/>
</calcChain>
</file>

<file path=xl/sharedStrings.xml><?xml version="1.0" encoding="utf-8"?>
<sst xmlns="http://schemas.openxmlformats.org/spreadsheetml/2006/main" count="151" uniqueCount="105">
  <si>
    <t>Stanton under Bardon Parish Council</t>
  </si>
  <si>
    <t>2025 - 2026 Budget Monitoring Sheet - Monthly Analysis</t>
  </si>
  <si>
    <t>Quarter 1</t>
  </si>
  <si>
    <t>Quarter 2</t>
  </si>
  <si>
    <t>Quarter 3</t>
  </si>
  <si>
    <t>Quarter 4</t>
  </si>
  <si>
    <t>Income Item</t>
  </si>
  <si>
    <t>Budget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</si>
  <si>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</si>
  <si>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</si>
  <si>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</si>
  <si>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</si>
  <si>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</si>
  <si>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</si>
  <si>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</si>
  <si>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</si>
  <si>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</si>
  <si>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</si>
  <si>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</si>
  <si>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</si>
  <si>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Actual</t>
  </si>
  <si>
    <t>Forecast</t>
  </si>
  <si>
    <t>Figure compared to budgeted amount</t>
  </si>
  <si>
    <t>Precept</t>
  </si>
  <si>
    <t>Bank Interest</t>
  </si>
  <si>
    <t>Falling Interest rates - Council agreed to switch to HRBS (1.95%) from HSBC (1.45%) due to falling interest rates.</t>
  </si>
  <si>
    <t>Investment Return - CCLA PSDF</t>
  </si>
  <si>
    <t>Falling Interest rates - PSDF was 4.8% in Dec 24; 4.2% in June 24</t>
  </si>
  <si>
    <t>Investment Returns - Redwood</t>
  </si>
  <si>
    <t>Falling Interest Rates - Redwood was 5.08% in July 24; if Council agree to renew fixed term, it is now 4.1%</t>
  </si>
  <si>
    <t>Investment Return - Charity Bank</t>
  </si>
  <si>
    <t>Fixed term account maturing in July 25. Confirmed amount</t>
  </si>
  <si>
    <t>VAT Refund</t>
  </si>
  <si>
    <t>Allotment Income</t>
  </si>
  <si>
    <t>Vehicle Access Income</t>
  </si>
  <si>
    <t>Revamp of the access agreement and all residents on Main St contacted has resulted in increase of tenants</t>
  </si>
  <si>
    <t>Rental Income - Land to the rear of Main St</t>
  </si>
  <si>
    <t>Grant - PCIF Community Cinema</t>
  </si>
  <si>
    <t>After applying, HBBC said film hire costs weren’t eligible, despite earlier confirmation, so the grant was smaller than expected.</t>
  </si>
  <si>
    <t>Village Hall Hirer Income</t>
  </si>
  <si>
    <t>Village Hall Events</t>
  </si>
  <si>
    <t>Donations and Refunds</t>
  </si>
  <si>
    <t>Total</t>
  </si>
  <si>
    <t>Budget Item</t>
  </si>
  <si>
    <t>Variance</t>
  </si>
  <si>
    <t>Staff Salaries</t>
  </si>
  <si>
    <t>Staff Expenses</t>
  </si>
  <si>
    <t>Payroll Services</t>
  </si>
  <si>
    <t>Annual Payment</t>
  </si>
  <si>
    <t>Office Sundries</t>
  </si>
  <si>
    <t xml:space="preserve">Paper, envelopes etc. </t>
  </si>
  <si>
    <t>Staff and Cllr Training</t>
  </si>
  <si>
    <t>Estimate, dependant on training needs</t>
  </si>
  <si>
    <t xml:space="preserve">Insurance - </t>
  </si>
  <si>
    <t>IT Services</t>
  </si>
  <si>
    <t>MS subscriptions, website hosting</t>
  </si>
  <si>
    <t>Subscriptions</t>
  </si>
  <si>
    <t>Bank charges, membership and subscription charges</t>
  </si>
  <si>
    <t>Communications</t>
  </si>
  <si>
    <t>Variable direct debit for mobile phones and office internet and phone</t>
  </si>
  <si>
    <t>Audit Fees</t>
  </si>
  <si>
    <t>Annual Charges for Internal and External Audit</t>
  </si>
  <si>
    <t>Village Hall Servicing and Repairs</t>
  </si>
  <si>
    <t>Events</t>
  </si>
  <si>
    <t>Cost of running VH events, plus film licence charges</t>
  </si>
  <si>
    <t>Trade Waste Disposal</t>
  </si>
  <si>
    <t>Village Hall Admnistration</t>
  </si>
  <si>
    <t>Scribe booking fee</t>
  </si>
  <si>
    <t>Stripe Fees</t>
  </si>
  <si>
    <t>Commision charge for online card payments</t>
  </si>
  <si>
    <t>Licences</t>
  </si>
  <si>
    <t>Annual PRS licence</t>
  </si>
  <si>
    <t>Promotion</t>
  </si>
  <si>
    <t>FB promotion / adverts</t>
  </si>
  <si>
    <t>Village Hall Utilities</t>
  </si>
  <si>
    <t>Handyman Services</t>
  </si>
  <si>
    <t>Handyman charges £25 for first hour then £20/hour onwards. Estimated 4 jobs/quarter</t>
  </si>
  <si>
    <t>Grounds Maintenance Contract</t>
  </si>
  <si>
    <t>Agreed contract rates</t>
  </si>
  <si>
    <t>War Memorial</t>
  </si>
  <si>
    <t xml:space="preserve">Purchase of flowers and compost x 2/year - volunteers maintain War Memo making ready for Spring and Rememberance Sunday. </t>
  </si>
  <si>
    <t>Wildflower Meadow</t>
  </si>
  <si>
    <t>Water supply to St JCC Allotments</t>
  </si>
  <si>
    <t>Water supply turned off Oct - Mar</t>
  </si>
  <si>
    <t>Village Hall Repairs, Servicing &amp; Maintenance</t>
  </si>
  <si>
    <t>Recreation Ground - Repairs and Maintenance</t>
  </si>
  <si>
    <t>Some repairs required on rec ground - quotes to be repaired</t>
  </si>
  <si>
    <t>Allotment - Repairs and Maintenance</t>
  </si>
  <si>
    <t>Annual and Operational Playground inspections</t>
  </si>
  <si>
    <t>Streetlighting</t>
  </si>
  <si>
    <t>Bin Maintenance</t>
  </si>
  <si>
    <t xml:space="preserve">PCIF Grant - Community Cinema </t>
  </si>
  <si>
    <t>Local Government Award Scheme</t>
  </si>
  <si>
    <t>Other Capital Projects</t>
  </si>
  <si>
    <t>Parish Council Grant Scheme</t>
  </si>
  <si>
    <t>…689</t>
  </si>
  <si>
    <t xml:space="preserve">HMRC PAYE </t>
  </si>
  <si>
    <t>invoice</t>
  </si>
  <si>
    <t>credit</t>
  </si>
  <si>
    <t>precept</t>
  </si>
  <si>
    <t>HMRC VTR</t>
  </si>
  <si>
    <t>cheque</t>
  </si>
  <si>
    <t>cheque [paid in</t>
  </si>
  <si>
    <t>clerk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</si>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</sst>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[Red]\-#,##0.00\ 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0"/>
      <color indexed="8"/>
      <name val="ARIAL"/>
      <charset val="1"/>
    </font>
    <font>
      <sz val="12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vertical="top"/>
    </xf>
  </cellStyleXfs>
  <cellXfs count="115">
    <xf numFmtId="0" fontId="0" fillId="0" borderId="0" xfId="0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0" fontId="3" fillId="0" borderId="0" xfId="0" applyFont="1"/>
    <xf numFmtId="164" fontId="2" fillId="0" borderId="0" xfId="1" applyNumberFormat="1" applyFont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 wrapText="1"/>
    </xf>
    <xf numFmtId="164" fontId="4" fillId="0" borderId="0" xfId="1" applyNumberFormat="1" applyFont="1"/>
    <xf numFmtId="2" fontId="6" fillId="0" borderId="9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164" fontId="2" fillId="2" borderId="10" xfId="1" applyNumberFormat="1" applyFont="1" applyFill="1" applyBorder="1"/>
    <xf numFmtId="164" fontId="2" fillId="2" borderId="11" xfId="1" applyNumberFormat="1" applyFont="1" applyFill="1" applyBorder="1"/>
    <xf numFmtId="164" fontId="2" fillId="2" borderId="12" xfId="1" applyNumberFormat="1" applyFont="1" applyFill="1" applyBorder="1"/>
    <xf numFmtId="164" fontId="2" fillId="0" borderId="13" xfId="1" applyNumberFormat="1" applyFont="1" applyBorder="1"/>
    <xf numFmtId="164" fontId="2" fillId="0" borderId="9" xfId="1" applyNumberFormat="1" applyFont="1" applyBorder="1"/>
    <xf numFmtId="2" fontId="6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/>
    <xf numFmtId="164" fontId="3" fillId="0" borderId="16" xfId="0" applyNumberFormat="1" applyFont="1" applyBorder="1"/>
    <xf numFmtId="164" fontId="2" fillId="2" borderId="15" xfId="1" applyNumberFormat="1" applyFont="1" applyFill="1" applyBorder="1"/>
    <xf numFmtId="164" fontId="2" fillId="2" borderId="16" xfId="1" applyNumberFormat="1" applyFont="1" applyFill="1" applyBorder="1"/>
    <xf numFmtId="164" fontId="2" fillId="2" borderId="17" xfId="1" applyNumberFormat="1" applyFont="1" applyFill="1" applyBorder="1"/>
    <xf numFmtId="164" fontId="2" fillId="2" borderId="18" xfId="1" applyNumberFormat="1" applyFont="1" applyFill="1" applyBorder="1"/>
    <xf numFmtId="164" fontId="2" fillId="0" borderId="7" xfId="1" applyNumberFormat="1" applyFont="1" applyBorder="1"/>
    <xf numFmtId="164" fontId="4" fillId="0" borderId="19" xfId="1" applyNumberFormat="1" applyFont="1" applyBorder="1"/>
    <xf numFmtId="164" fontId="4" fillId="0" borderId="20" xfId="1" applyNumberFormat="1" applyFont="1" applyBorder="1"/>
    <xf numFmtId="164" fontId="4" fillId="0" borderId="21" xfId="1" applyNumberFormat="1" applyFont="1" applyBorder="1"/>
    <xf numFmtId="164" fontId="4" fillId="2" borderId="22" xfId="1" applyNumberFormat="1" applyFont="1" applyFill="1" applyBorder="1"/>
    <xf numFmtId="164" fontId="4" fillId="2" borderId="20" xfId="1" applyNumberFormat="1" applyFont="1" applyFill="1" applyBorder="1"/>
    <xf numFmtId="164" fontId="4" fillId="2" borderId="21" xfId="1" applyNumberFormat="1" applyFont="1" applyFill="1" applyBorder="1"/>
    <xf numFmtId="164" fontId="4" fillId="2" borderId="19" xfId="1" applyNumberFormat="1" applyFont="1" applyFill="1" applyBorder="1"/>
    <xf numFmtId="164" fontId="4" fillId="0" borderId="6" xfId="1" applyNumberFormat="1" applyFont="1" applyBorder="1"/>
    <xf numFmtId="164" fontId="4" fillId="0" borderId="7" xfId="1" applyNumberFormat="1" applyFont="1" applyBorder="1"/>
    <xf numFmtId="164" fontId="4" fillId="3" borderId="7" xfId="1" applyNumberFormat="1" applyFont="1" applyFill="1" applyBorder="1"/>
    <xf numFmtId="164" fontId="4" fillId="0" borderId="23" xfId="1" applyNumberFormat="1" applyFont="1" applyBorder="1"/>
    <xf numFmtId="164" fontId="4" fillId="0" borderId="24" xfId="1" applyNumberFormat="1" applyFont="1" applyBorder="1" applyAlignment="1">
      <alignment horizontal="center"/>
    </xf>
    <xf numFmtId="164" fontId="4" fillId="2" borderId="24" xfId="1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textRotation="180"/>
    </xf>
    <xf numFmtId="164" fontId="4" fillId="0" borderId="7" xfId="1" applyNumberFormat="1" applyFont="1" applyBorder="1" applyAlignment="1">
      <alignment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164" fontId="4" fillId="0" borderId="29" xfId="1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left" vertical="center" wrapText="1"/>
    </xf>
    <xf numFmtId="164" fontId="3" fillId="0" borderId="32" xfId="1" applyNumberFormat="1" applyFont="1" applyBorder="1"/>
    <xf numFmtId="164" fontId="3" fillId="0" borderId="16" xfId="1" applyNumberFormat="1" applyFont="1" applyBorder="1"/>
    <xf numFmtId="164" fontId="3" fillId="0" borderId="17" xfId="1" applyNumberFormat="1" applyFont="1" applyBorder="1"/>
    <xf numFmtId="164" fontId="3" fillId="0" borderId="34" xfId="1" applyNumberFormat="1" applyFont="1" applyBorder="1"/>
    <xf numFmtId="164" fontId="2" fillId="0" borderId="35" xfId="1" applyNumberFormat="1" applyFont="1" applyBorder="1"/>
    <xf numFmtId="165" fontId="2" fillId="0" borderId="36" xfId="1" applyNumberFormat="1" applyFont="1" applyBorder="1"/>
    <xf numFmtId="164" fontId="3" fillId="0" borderId="15" xfId="1" applyNumberFormat="1" applyFont="1" applyBorder="1"/>
    <xf numFmtId="164" fontId="2" fillId="0" borderId="16" xfId="1" applyNumberFormat="1" applyFont="1" applyBorder="1"/>
    <xf numFmtId="165" fontId="2" fillId="0" borderId="17" xfId="1" applyNumberFormat="1" applyFont="1" applyBorder="1"/>
    <xf numFmtId="0" fontId="3" fillId="0" borderId="33" xfId="0" applyFont="1" applyBorder="1"/>
    <xf numFmtId="2" fontId="6" fillId="0" borderId="33" xfId="0" applyNumberFormat="1" applyFont="1" applyBorder="1" applyAlignment="1">
      <alignment horizontal="left" vertical="center" wrapText="1"/>
    </xf>
    <xf numFmtId="4" fontId="9" fillId="0" borderId="0" xfId="2" applyNumberFormat="1" applyFont="1">
      <alignment vertical="top"/>
    </xf>
    <xf numFmtId="164" fontId="2" fillId="0" borderId="38" xfId="1" applyNumberFormat="1" applyFont="1" applyBorder="1"/>
    <xf numFmtId="164" fontId="3" fillId="0" borderId="22" xfId="1" applyNumberFormat="1" applyFont="1" applyBorder="1"/>
    <xf numFmtId="164" fontId="3" fillId="0" borderId="19" xfId="1" applyNumberFormat="1" applyFont="1" applyBorder="1"/>
    <xf numFmtId="164" fontId="2" fillId="0" borderId="19" xfId="1" applyNumberFormat="1" applyFont="1" applyBorder="1"/>
    <xf numFmtId="164" fontId="2" fillId="0" borderId="40" xfId="1" applyNumberFormat="1" applyFont="1" applyBorder="1"/>
    <xf numFmtId="164" fontId="4" fillId="0" borderId="38" xfId="1" applyNumberFormat="1" applyFont="1" applyBorder="1"/>
    <xf numFmtId="164" fontId="4" fillId="3" borderId="38" xfId="1" applyNumberFormat="1" applyFont="1" applyFill="1" applyBorder="1"/>
    <xf numFmtId="164" fontId="3" fillId="0" borderId="0" xfId="0" applyNumberFormat="1" applyFont="1"/>
    <xf numFmtId="164" fontId="4" fillId="4" borderId="0" xfId="1" applyNumberFormat="1" applyFont="1" applyFill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164" fontId="5" fillId="5" borderId="19" xfId="1" applyNumberFormat="1" applyFont="1" applyFill="1" applyBorder="1" applyAlignment="1">
      <alignment horizontal="center" vertical="center"/>
    </xf>
    <xf numFmtId="164" fontId="5" fillId="5" borderId="20" xfId="1" applyNumberFormat="1" applyFont="1" applyFill="1" applyBorder="1" applyAlignment="1">
      <alignment horizontal="center" vertical="center"/>
    </xf>
    <xf numFmtId="164" fontId="5" fillId="5" borderId="21" xfId="1" applyNumberFormat="1" applyFont="1" applyFill="1" applyBorder="1" applyAlignment="1">
      <alignment horizontal="center" vertical="center"/>
    </xf>
    <xf numFmtId="164" fontId="4" fillId="5" borderId="20" xfId="1" applyNumberFormat="1" applyFont="1" applyFill="1" applyBorder="1" applyAlignment="1">
      <alignment horizontal="center" vertical="center"/>
    </xf>
    <xf numFmtId="164" fontId="4" fillId="5" borderId="21" xfId="1" applyNumberFormat="1" applyFont="1" applyFill="1" applyBorder="1" applyAlignment="1">
      <alignment horizontal="center" vertical="center"/>
    </xf>
    <xf numFmtId="164" fontId="4" fillId="5" borderId="26" xfId="1" applyNumberFormat="1" applyFont="1" applyFill="1" applyBorder="1" applyAlignment="1">
      <alignment horizontal="center" vertical="center"/>
    </xf>
    <xf numFmtId="164" fontId="4" fillId="5" borderId="27" xfId="1" applyNumberFormat="1" applyFont="1" applyFill="1" applyBorder="1" applyAlignment="1">
      <alignment horizontal="center" vertical="center"/>
    </xf>
    <xf numFmtId="164" fontId="4" fillId="5" borderId="28" xfId="1" applyNumberFormat="1" applyFont="1" applyFill="1" applyBorder="1" applyAlignment="1">
      <alignment horizontal="center" vertical="center"/>
    </xf>
    <xf numFmtId="164" fontId="3" fillId="5" borderId="15" xfId="1" applyNumberFormat="1" applyFont="1" applyFill="1" applyBorder="1"/>
    <xf numFmtId="164" fontId="3" fillId="5" borderId="16" xfId="1" applyNumberFormat="1" applyFont="1" applyFill="1" applyBorder="1"/>
    <xf numFmtId="164" fontId="3" fillId="5" borderId="17" xfId="1" applyNumberFormat="1" applyFont="1" applyFill="1" applyBorder="1"/>
    <xf numFmtId="164" fontId="2" fillId="5" borderId="16" xfId="1" applyNumberFormat="1" applyFont="1" applyFill="1" applyBorder="1"/>
    <xf numFmtId="164" fontId="2" fillId="5" borderId="33" xfId="1" applyNumberFormat="1" applyFont="1" applyFill="1" applyBorder="1"/>
    <xf numFmtId="164" fontId="2" fillId="5" borderId="32" xfId="1" applyNumberFormat="1" applyFont="1" applyFill="1" applyBorder="1"/>
    <xf numFmtId="164" fontId="2" fillId="5" borderId="17" xfId="1" applyNumberFormat="1" applyFont="1" applyFill="1" applyBorder="1"/>
    <xf numFmtId="164" fontId="3" fillId="5" borderId="33" xfId="1" applyNumberFormat="1" applyFont="1" applyFill="1" applyBorder="1"/>
    <xf numFmtId="164" fontId="3" fillId="0" borderId="0" xfId="1" applyNumberFormat="1" applyFont="1" applyFill="1" applyAlignment="1">
      <alignment horizontal="center"/>
    </xf>
    <xf numFmtId="164" fontId="5" fillId="0" borderId="7" xfId="1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164" fontId="5" fillId="0" borderId="7" xfId="1" applyNumberFormat="1" applyFont="1" applyFill="1" applyBorder="1"/>
    <xf numFmtId="164" fontId="5" fillId="0" borderId="0" xfId="1" applyNumberFormat="1" applyFont="1" applyFill="1" applyAlignment="1">
      <alignment textRotation="180"/>
    </xf>
    <xf numFmtId="164" fontId="5" fillId="0" borderId="25" xfId="1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/>
    </xf>
    <xf numFmtId="164" fontId="3" fillId="0" borderId="39" xfId="1" applyNumberFormat="1" applyFont="1" applyFill="1" applyBorder="1"/>
    <xf numFmtId="164" fontId="3" fillId="0" borderId="0" xfId="0" applyNumberFormat="1" applyFont="1" applyFill="1"/>
    <xf numFmtId="0" fontId="3" fillId="0" borderId="0" xfId="0" applyFont="1" applyFill="1"/>
    <xf numFmtId="164" fontId="3" fillId="0" borderId="0" xfId="1" applyNumberFormat="1" applyFont="1" applyFill="1"/>
  </cellXfs>
  <cellStyles count="3">
    <cellStyle name="Normal" xfId="0" builtinId="0"/>
    <cellStyle name="Normal 2" xfId="1" xr:uid="{A140CD7C-7656-4ADA-A6C6-2091C88DECA7}"/>
    <cellStyle name="Normal 4" xfId="2" xr:uid="{2E9EF305-5B7A-4BC7-9CFC-4E06998A0A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BAE3-4ABD-4153-8C6D-705448E399CA}">
  <dimension ref="A1:Z134"/>
  <sheetViews>
    <sheetView tabSelected="1" zoomScale="70" zoomScaleNormal="70" workbookViewId="0">
      <selection activeCell="H26" sqref="H26"/>
    </sheetView>
  </sheetViews>
  <sheetFormatPr defaultRowHeight="15.75" x14ac:dyDescent="0.25"/>
  <cols>
    <col min="1" max="1" width="46.5703125" style="2" bestFit="1" customWidth="1"/>
    <col min="2" max="2" width="12.7109375" style="114" customWidth="1"/>
    <col min="3" max="4" width="10.7109375" style="2" customWidth="1"/>
    <col min="5" max="5" width="11.28515625" style="2" bestFit="1" customWidth="1"/>
    <col min="6" max="10" width="10.7109375" style="2" customWidth="1"/>
    <col min="11" max="11" width="11.7109375" style="2" customWidth="1"/>
    <col min="12" max="13" width="10.7109375" style="2" customWidth="1"/>
    <col min="14" max="15" width="12.140625" style="2" customWidth="1"/>
    <col min="16" max="17" width="13.140625" style="2" customWidth="1"/>
    <col min="18" max="18" width="44.5703125" style="3" bestFit="1" customWidth="1"/>
    <col min="19" max="19" width="9.140625" style="2"/>
    <col min="20" max="20" width="12.7109375" style="2" customWidth="1"/>
    <col min="21" max="21" width="12.85546875" style="2" customWidth="1"/>
    <col min="22" max="22" width="10.140625" style="2" bestFit="1" customWidth="1"/>
    <col min="23" max="23" width="9.28515625" style="2" bestFit="1" customWidth="1"/>
    <col min="24" max="24" width="12.7109375" style="2" bestFit="1" customWidth="1"/>
    <col min="25" max="254" width="9.140625" style="2"/>
    <col min="255" max="255" width="24.85546875" style="2" customWidth="1"/>
    <col min="256" max="270" width="10.7109375" style="2" customWidth="1"/>
    <col min="271" max="510" width="9.140625" style="2"/>
    <col min="511" max="511" width="24.85546875" style="2" customWidth="1"/>
    <col min="512" max="526" width="10.7109375" style="2" customWidth="1"/>
    <col min="527" max="766" width="9.140625" style="2"/>
    <col min="767" max="767" width="24.85546875" style="2" customWidth="1"/>
    <col min="768" max="782" width="10.7109375" style="2" customWidth="1"/>
    <col min="783" max="1022" width="9.140625" style="2"/>
    <col min="1023" max="1023" width="24.85546875" style="2" customWidth="1"/>
    <col min="1024" max="1038" width="10.7109375" style="2" customWidth="1"/>
    <col min="1039" max="1278" width="9.140625" style="2"/>
    <col min="1279" max="1279" width="24.85546875" style="2" customWidth="1"/>
    <col min="1280" max="1294" width="10.7109375" style="2" customWidth="1"/>
    <col min="1295" max="1534" width="9.140625" style="2"/>
    <col min="1535" max="1535" width="24.85546875" style="2" customWidth="1"/>
    <col min="1536" max="1550" width="10.7109375" style="2" customWidth="1"/>
    <col min="1551" max="1790" width="9.140625" style="2"/>
    <col min="1791" max="1791" width="24.85546875" style="2" customWidth="1"/>
    <col min="1792" max="1806" width="10.7109375" style="2" customWidth="1"/>
    <col min="1807" max="2046" width="9.140625" style="2"/>
    <col min="2047" max="2047" width="24.85546875" style="2" customWidth="1"/>
    <col min="2048" max="2062" width="10.7109375" style="2" customWidth="1"/>
    <col min="2063" max="2302" width="9.140625" style="2"/>
    <col min="2303" max="2303" width="24.85546875" style="2" customWidth="1"/>
    <col min="2304" max="2318" width="10.7109375" style="2" customWidth="1"/>
    <col min="2319" max="2558" width="9.140625" style="2"/>
    <col min="2559" max="2559" width="24.85546875" style="2" customWidth="1"/>
    <col min="2560" max="2574" width="10.7109375" style="2" customWidth="1"/>
    <col min="2575" max="2814" width="9.140625" style="2"/>
    <col min="2815" max="2815" width="24.85546875" style="2" customWidth="1"/>
    <col min="2816" max="2830" width="10.7109375" style="2" customWidth="1"/>
    <col min="2831" max="3070" width="9.140625" style="2"/>
    <col min="3071" max="3071" width="24.85546875" style="2" customWidth="1"/>
    <col min="3072" max="3086" width="10.7109375" style="2" customWidth="1"/>
    <col min="3087" max="3326" width="9.140625" style="2"/>
    <col min="3327" max="3327" width="24.85546875" style="2" customWidth="1"/>
    <col min="3328" max="3342" width="10.7109375" style="2" customWidth="1"/>
    <col min="3343" max="3582" width="9.140625" style="2"/>
    <col min="3583" max="3583" width="24.85546875" style="2" customWidth="1"/>
    <col min="3584" max="3598" width="10.7109375" style="2" customWidth="1"/>
    <col min="3599" max="3838" width="9.140625" style="2"/>
    <col min="3839" max="3839" width="24.85546875" style="2" customWidth="1"/>
    <col min="3840" max="3854" width="10.7109375" style="2" customWidth="1"/>
    <col min="3855" max="4094" width="9.140625" style="2"/>
    <col min="4095" max="4095" width="24.85546875" style="2" customWidth="1"/>
    <col min="4096" max="4110" width="10.7109375" style="2" customWidth="1"/>
    <col min="4111" max="4350" width="9.140625" style="2"/>
    <col min="4351" max="4351" width="24.85546875" style="2" customWidth="1"/>
    <col min="4352" max="4366" width="10.7109375" style="2" customWidth="1"/>
    <col min="4367" max="4606" width="9.140625" style="2"/>
    <col min="4607" max="4607" width="24.85546875" style="2" customWidth="1"/>
    <col min="4608" max="4622" width="10.7109375" style="2" customWidth="1"/>
    <col min="4623" max="4862" width="9.140625" style="2"/>
    <col min="4863" max="4863" width="24.85546875" style="2" customWidth="1"/>
    <col min="4864" max="4878" width="10.7109375" style="2" customWidth="1"/>
    <col min="4879" max="5118" width="9.140625" style="2"/>
    <col min="5119" max="5119" width="24.85546875" style="2" customWidth="1"/>
    <col min="5120" max="5134" width="10.7109375" style="2" customWidth="1"/>
    <col min="5135" max="5374" width="9.140625" style="2"/>
    <col min="5375" max="5375" width="24.85546875" style="2" customWidth="1"/>
    <col min="5376" max="5390" width="10.7109375" style="2" customWidth="1"/>
    <col min="5391" max="5630" width="9.140625" style="2"/>
    <col min="5631" max="5631" width="24.85546875" style="2" customWidth="1"/>
    <col min="5632" max="5646" width="10.7109375" style="2" customWidth="1"/>
    <col min="5647" max="5886" width="9.140625" style="2"/>
    <col min="5887" max="5887" width="24.85546875" style="2" customWidth="1"/>
    <col min="5888" max="5902" width="10.7109375" style="2" customWidth="1"/>
    <col min="5903" max="6142" width="9.140625" style="2"/>
    <col min="6143" max="6143" width="24.85546875" style="2" customWidth="1"/>
    <col min="6144" max="6158" width="10.7109375" style="2" customWidth="1"/>
    <col min="6159" max="6398" width="9.140625" style="2"/>
    <col min="6399" max="6399" width="24.85546875" style="2" customWidth="1"/>
    <col min="6400" max="6414" width="10.7109375" style="2" customWidth="1"/>
    <col min="6415" max="6654" width="9.140625" style="2"/>
    <col min="6655" max="6655" width="24.85546875" style="2" customWidth="1"/>
    <col min="6656" max="6670" width="10.7109375" style="2" customWidth="1"/>
    <col min="6671" max="6910" width="9.140625" style="2"/>
    <col min="6911" max="6911" width="24.85546875" style="2" customWidth="1"/>
    <col min="6912" max="6926" width="10.7109375" style="2" customWidth="1"/>
    <col min="6927" max="7166" width="9.140625" style="2"/>
    <col min="7167" max="7167" width="24.85546875" style="2" customWidth="1"/>
    <col min="7168" max="7182" width="10.7109375" style="2" customWidth="1"/>
    <col min="7183" max="7422" width="9.140625" style="2"/>
    <col min="7423" max="7423" width="24.85546875" style="2" customWidth="1"/>
    <col min="7424" max="7438" width="10.7109375" style="2" customWidth="1"/>
    <col min="7439" max="7678" width="9.140625" style="2"/>
    <col min="7679" max="7679" width="24.85546875" style="2" customWidth="1"/>
    <col min="7680" max="7694" width="10.7109375" style="2" customWidth="1"/>
    <col min="7695" max="7934" width="9.140625" style="2"/>
    <col min="7935" max="7935" width="24.85546875" style="2" customWidth="1"/>
    <col min="7936" max="7950" width="10.7109375" style="2" customWidth="1"/>
    <col min="7951" max="8190" width="9.140625" style="2"/>
    <col min="8191" max="8191" width="24.85546875" style="2" customWidth="1"/>
    <col min="8192" max="8206" width="10.7109375" style="2" customWidth="1"/>
    <col min="8207" max="8446" width="9.140625" style="2"/>
    <col min="8447" max="8447" width="24.85546875" style="2" customWidth="1"/>
    <col min="8448" max="8462" width="10.7109375" style="2" customWidth="1"/>
    <col min="8463" max="8702" width="9.140625" style="2"/>
    <col min="8703" max="8703" width="24.85546875" style="2" customWidth="1"/>
    <col min="8704" max="8718" width="10.7109375" style="2" customWidth="1"/>
    <col min="8719" max="8958" width="9.140625" style="2"/>
    <col min="8959" max="8959" width="24.85546875" style="2" customWidth="1"/>
    <col min="8960" max="8974" width="10.7109375" style="2" customWidth="1"/>
    <col min="8975" max="9214" width="9.140625" style="2"/>
    <col min="9215" max="9215" width="24.85546875" style="2" customWidth="1"/>
    <col min="9216" max="9230" width="10.7109375" style="2" customWidth="1"/>
    <col min="9231" max="9470" width="9.140625" style="2"/>
    <col min="9471" max="9471" width="24.85546875" style="2" customWidth="1"/>
    <col min="9472" max="9486" width="10.7109375" style="2" customWidth="1"/>
    <col min="9487" max="9726" width="9.140625" style="2"/>
    <col min="9727" max="9727" width="24.85546875" style="2" customWidth="1"/>
    <col min="9728" max="9742" width="10.7109375" style="2" customWidth="1"/>
    <col min="9743" max="9982" width="9.140625" style="2"/>
    <col min="9983" max="9983" width="24.85546875" style="2" customWidth="1"/>
    <col min="9984" max="9998" width="10.7109375" style="2" customWidth="1"/>
    <col min="9999" max="10238" width="9.140625" style="2"/>
    <col min="10239" max="10239" width="24.85546875" style="2" customWidth="1"/>
    <col min="10240" max="10254" width="10.7109375" style="2" customWidth="1"/>
    <col min="10255" max="10494" width="9.140625" style="2"/>
    <col min="10495" max="10495" width="24.85546875" style="2" customWidth="1"/>
    <col min="10496" max="10510" width="10.7109375" style="2" customWidth="1"/>
    <col min="10511" max="10750" width="9.140625" style="2"/>
    <col min="10751" max="10751" width="24.85546875" style="2" customWidth="1"/>
    <col min="10752" max="10766" width="10.7109375" style="2" customWidth="1"/>
    <col min="10767" max="11006" width="9.140625" style="2"/>
    <col min="11007" max="11007" width="24.85546875" style="2" customWidth="1"/>
    <col min="11008" max="11022" width="10.7109375" style="2" customWidth="1"/>
    <col min="11023" max="11262" width="9.140625" style="2"/>
    <col min="11263" max="11263" width="24.85546875" style="2" customWidth="1"/>
    <col min="11264" max="11278" width="10.7109375" style="2" customWidth="1"/>
    <col min="11279" max="11518" width="9.140625" style="2"/>
    <col min="11519" max="11519" width="24.85546875" style="2" customWidth="1"/>
    <col min="11520" max="11534" width="10.7109375" style="2" customWidth="1"/>
    <col min="11535" max="11774" width="9.140625" style="2"/>
    <col min="11775" max="11775" width="24.85546875" style="2" customWidth="1"/>
    <col min="11776" max="11790" width="10.7109375" style="2" customWidth="1"/>
    <col min="11791" max="12030" width="9.140625" style="2"/>
    <col min="12031" max="12031" width="24.85546875" style="2" customWidth="1"/>
    <col min="12032" max="12046" width="10.7109375" style="2" customWidth="1"/>
    <col min="12047" max="12286" width="9.140625" style="2"/>
    <col min="12287" max="12287" width="24.85546875" style="2" customWidth="1"/>
    <col min="12288" max="12302" width="10.7109375" style="2" customWidth="1"/>
    <col min="12303" max="12542" width="9.140625" style="2"/>
    <col min="12543" max="12543" width="24.85546875" style="2" customWidth="1"/>
    <col min="12544" max="12558" width="10.7109375" style="2" customWidth="1"/>
    <col min="12559" max="12798" width="9.140625" style="2"/>
    <col min="12799" max="12799" width="24.85546875" style="2" customWidth="1"/>
    <col min="12800" max="12814" width="10.7109375" style="2" customWidth="1"/>
    <col min="12815" max="13054" width="9.140625" style="2"/>
    <col min="13055" max="13055" width="24.85546875" style="2" customWidth="1"/>
    <col min="13056" max="13070" width="10.7109375" style="2" customWidth="1"/>
    <col min="13071" max="13310" width="9.140625" style="2"/>
    <col min="13311" max="13311" width="24.85546875" style="2" customWidth="1"/>
    <col min="13312" max="13326" width="10.7109375" style="2" customWidth="1"/>
    <col min="13327" max="13566" width="9.140625" style="2"/>
    <col min="13567" max="13567" width="24.85546875" style="2" customWidth="1"/>
    <col min="13568" max="13582" width="10.7109375" style="2" customWidth="1"/>
    <col min="13583" max="13822" width="9.140625" style="2"/>
    <col min="13823" max="13823" width="24.85546875" style="2" customWidth="1"/>
    <col min="13824" max="13838" width="10.7109375" style="2" customWidth="1"/>
    <col min="13839" max="14078" width="9.140625" style="2"/>
    <col min="14079" max="14079" width="24.85546875" style="2" customWidth="1"/>
    <col min="14080" max="14094" width="10.7109375" style="2" customWidth="1"/>
    <col min="14095" max="14334" width="9.140625" style="2"/>
    <col min="14335" max="14335" width="24.85546875" style="2" customWidth="1"/>
    <col min="14336" max="14350" width="10.7109375" style="2" customWidth="1"/>
    <col min="14351" max="14590" width="9.140625" style="2"/>
    <col min="14591" max="14591" width="24.85546875" style="2" customWidth="1"/>
    <col min="14592" max="14606" width="10.7109375" style="2" customWidth="1"/>
    <col min="14607" max="14846" width="9.140625" style="2"/>
    <col min="14847" max="14847" width="24.85546875" style="2" customWidth="1"/>
    <col min="14848" max="14862" width="10.7109375" style="2" customWidth="1"/>
    <col min="14863" max="15102" width="9.140625" style="2"/>
    <col min="15103" max="15103" width="24.85546875" style="2" customWidth="1"/>
    <col min="15104" max="15118" width="10.7109375" style="2" customWidth="1"/>
    <col min="15119" max="15358" width="9.140625" style="2"/>
    <col min="15359" max="15359" width="24.85546875" style="2" customWidth="1"/>
    <col min="15360" max="15374" width="10.7109375" style="2" customWidth="1"/>
    <col min="15375" max="15614" width="9.140625" style="2"/>
    <col min="15615" max="15615" width="24.85546875" style="2" customWidth="1"/>
    <col min="15616" max="15630" width="10.7109375" style="2" customWidth="1"/>
    <col min="15631" max="15870" width="9.140625" style="2"/>
    <col min="15871" max="15871" width="24.85546875" style="2" customWidth="1"/>
    <col min="15872" max="15886" width="10.7109375" style="2" customWidth="1"/>
    <col min="15887" max="16126" width="9.140625" style="2"/>
    <col min="16127" max="16127" width="24.85546875" style="2" customWidth="1"/>
    <col min="16128" max="16142" width="10.7109375" style="2" customWidth="1"/>
    <col min="16143" max="16384" width="9.140625" style="2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16.5" thickBo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thickBot="1" x14ac:dyDescent="0.3">
      <c r="A3" s="4"/>
      <c r="B3" s="99"/>
      <c r="C3" s="5" t="s">
        <v>2</v>
      </c>
      <c r="D3" s="6"/>
      <c r="E3" s="7"/>
      <c r="F3" s="5" t="s">
        <v>3</v>
      </c>
      <c r="G3" s="6"/>
      <c r="H3" s="7"/>
      <c r="I3" s="5" t="s">
        <v>4</v>
      </c>
      <c r="J3" s="6"/>
      <c r="K3" s="7"/>
      <c r="L3" s="5" t="s">
        <v>5</v>
      </c>
      <c r="M3" s="6"/>
      <c r="N3" s="7"/>
      <c r="O3" s="8"/>
      <c r="P3" s="9"/>
      <c r="Q3" s="10"/>
    </row>
    <row r="4" spans="1:18" s="18" customFormat="1" ht="63.75" thickBot="1" x14ac:dyDescent="0.3">
      <c r="A4" s="11" t="s">
        <v>6</v>
      </c>
      <c r="B4" s="100" t="s">
        <v>7</v>
      </c>
      <c r="C4" s="12" t="s">
        <v>8</v>
      </c>
      <c r="D4" s="13" t="s">
        <v>9</v>
      </c>
      <c r="E4" s="14" t="s">
        <v>10</v>
      </c>
      <c r="F4" s="79" t="s">
        <v>11</v>
      </c>
      <c r="G4" s="80" t="s">
        <v>12</v>
      </c>
      <c r="H4" s="81" t="s">
        <v>13</v>
      </c>
      <c r="I4" s="79" t="s">
        <v>14</v>
      </c>
      <c r="J4" s="80" t="s">
        <v>15</v>
      </c>
      <c r="K4" s="81" t="s">
        <v>16</v>
      </c>
      <c r="L4" s="82" t="s">
        <v>17</v>
      </c>
      <c r="M4" s="80" t="s">
        <v>18</v>
      </c>
      <c r="N4" s="81" t="s">
        <v>19</v>
      </c>
      <c r="O4" s="15" t="s">
        <v>20</v>
      </c>
      <c r="P4" s="16" t="s">
        <v>21</v>
      </c>
      <c r="Q4" s="17" t="s">
        <v>22</v>
      </c>
      <c r="R4" s="3"/>
    </row>
    <row r="5" spans="1:18" s="18" customFormat="1" x14ac:dyDescent="0.25">
      <c r="A5" s="19" t="s">
        <v>23</v>
      </c>
      <c r="B5" s="101">
        <v>19956.53</v>
      </c>
      <c r="C5" s="20">
        <v>9978.27</v>
      </c>
      <c r="D5" s="21"/>
      <c r="E5" s="22"/>
      <c r="F5" s="23"/>
      <c r="G5" s="24"/>
      <c r="H5" s="25">
        <v>9978.26</v>
      </c>
      <c r="I5" s="23"/>
      <c r="J5" s="24"/>
      <c r="K5" s="25"/>
      <c r="L5" s="23"/>
      <c r="M5" s="24"/>
      <c r="N5" s="25"/>
      <c r="O5" s="26">
        <f>SUM(C5:E5)</f>
        <v>9978.27</v>
      </c>
      <c r="P5" s="27">
        <f>SUM(F5:N5)</f>
        <v>9978.26</v>
      </c>
      <c r="Q5" s="27">
        <f>SUM(O5:P5)-B5</f>
        <v>0</v>
      </c>
      <c r="R5" s="3"/>
    </row>
    <row r="6" spans="1:18" s="18" customFormat="1" x14ac:dyDescent="0.25">
      <c r="A6" s="19" t="s">
        <v>24</v>
      </c>
      <c r="B6" s="101">
        <v>1000</v>
      </c>
      <c r="C6" s="20"/>
      <c r="D6" s="21"/>
      <c r="E6" s="22">
        <v>205.68</v>
      </c>
      <c r="F6" s="23"/>
      <c r="G6" s="24">
        <v>68.33</v>
      </c>
      <c r="H6" s="25"/>
      <c r="I6" s="23"/>
      <c r="J6" s="24"/>
      <c r="K6" s="25">
        <v>409.5</v>
      </c>
      <c r="L6" s="23"/>
      <c r="M6" s="24"/>
      <c r="N6" s="25"/>
      <c r="O6" s="26">
        <f t="shared" ref="O6:O17" si="0">SUM(C6:E6)</f>
        <v>205.68</v>
      </c>
      <c r="P6" s="27">
        <f t="shared" ref="P6:P17" si="1">SUM(F6:N6)</f>
        <v>477.83</v>
      </c>
      <c r="Q6" s="27">
        <f t="shared" ref="Q6:Q17" si="2">SUM(O6:P6)-B6</f>
        <v>-316.49</v>
      </c>
      <c r="R6" s="3" t="s">
        <v>25</v>
      </c>
    </row>
    <row r="7" spans="1:18" s="18" customFormat="1" x14ac:dyDescent="0.25">
      <c r="A7" s="19" t="s">
        <v>26</v>
      </c>
      <c r="B7" s="101">
        <v>24624</v>
      </c>
      <c r="C7" s="20">
        <v>1818.08</v>
      </c>
      <c r="D7" s="21">
        <v>1744.78</v>
      </c>
      <c r="E7" s="22">
        <v>1750.07</v>
      </c>
      <c r="F7" s="23">
        <v>1700</v>
      </c>
      <c r="G7" s="24">
        <v>1700</v>
      </c>
      <c r="H7" s="25">
        <v>1700</v>
      </c>
      <c r="I7" s="23">
        <v>1700</v>
      </c>
      <c r="J7" s="24">
        <v>1700</v>
      </c>
      <c r="K7" s="25">
        <v>1700</v>
      </c>
      <c r="L7" s="23">
        <v>1700</v>
      </c>
      <c r="M7" s="24">
        <v>1700</v>
      </c>
      <c r="N7" s="25">
        <v>1700</v>
      </c>
      <c r="O7" s="26">
        <f t="shared" si="0"/>
        <v>5312.9299999999994</v>
      </c>
      <c r="P7" s="27">
        <f t="shared" si="1"/>
        <v>15300</v>
      </c>
      <c r="Q7" s="27">
        <f t="shared" si="2"/>
        <v>-4011.0699999999997</v>
      </c>
      <c r="R7" s="3" t="s">
        <v>27</v>
      </c>
    </row>
    <row r="8" spans="1:18" s="18" customFormat="1" x14ac:dyDescent="0.25">
      <c r="A8" s="19" t="s">
        <v>28</v>
      </c>
      <c r="B8" s="101">
        <v>4332</v>
      </c>
      <c r="C8" s="20">
        <v>367.62</v>
      </c>
      <c r="D8" s="21">
        <v>355.76</v>
      </c>
      <c r="E8" s="22">
        <v>367.62</v>
      </c>
      <c r="F8" s="24">
        <v>355.76</v>
      </c>
      <c r="G8" s="24">
        <v>290</v>
      </c>
      <c r="H8" s="24">
        <v>290</v>
      </c>
      <c r="I8" s="24">
        <v>290</v>
      </c>
      <c r="J8" s="24">
        <v>290</v>
      </c>
      <c r="K8" s="24">
        <v>290</v>
      </c>
      <c r="L8" s="24">
        <v>290</v>
      </c>
      <c r="M8" s="24">
        <v>290</v>
      </c>
      <c r="N8" s="24">
        <v>290</v>
      </c>
      <c r="O8" s="26">
        <f t="shared" si="0"/>
        <v>1091</v>
      </c>
      <c r="P8" s="27">
        <f t="shared" si="1"/>
        <v>2675.76</v>
      </c>
      <c r="Q8" s="27">
        <f t="shared" si="2"/>
        <v>-565.23999999999978</v>
      </c>
      <c r="R8" s="3" t="s">
        <v>29</v>
      </c>
    </row>
    <row r="9" spans="1:18" s="18" customFormat="1" x14ac:dyDescent="0.25">
      <c r="A9" s="19" t="s">
        <v>30</v>
      </c>
      <c r="B9" s="101">
        <v>3633</v>
      </c>
      <c r="C9" s="20"/>
      <c r="D9" s="21"/>
      <c r="E9" s="22"/>
      <c r="F9" s="23">
        <v>3833</v>
      </c>
      <c r="G9" s="24"/>
      <c r="H9" s="25"/>
      <c r="I9" s="23"/>
      <c r="J9" s="24"/>
      <c r="K9" s="25"/>
      <c r="L9" s="23"/>
      <c r="M9" s="24"/>
      <c r="N9" s="25"/>
      <c r="O9" s="26">
        <f t="shared" si="0"/>
        <v>0</v>
      </c>
      <c r="P9" s="27">
        <f t="shared" si="1"/>
        <v>3833</v>
      </c>
      <c r="Q9" s="27">
        <f t="shared" si="2"/>
        <v>200</v>
      </c>
      <c r="R9" s="3" t="s">
        <v>31</v>
      </c>
    </row>
    <row r="10" spans="1:18" s="18" customFormat="1" x14ac:dyDescent="0.25">
      <c r="A10" s="19" t="s">
        <v>32</v>
      </c>
      <c r="B10" s="101">
        <v>2000</v>
      </c>
      <c r="C10" s="20"/>
      <c r="D10" s="21"/>
      <c r="E10" s="22">
        <v>1713.34</v>
      </c>
      <c r="F10" s="23"/>
      <c r="G10" s="24"/>
      <c r="H10" s="25">
        <v>1000</v>
      </c>
      <c r="I10" s="23"/>
      <c r="J10" s="24"/>
      <c r="K10" s="25"/>
      <c r="L10" s="23"/>
      <c r="M10" s="24"/>
      <c r="N10" s="25">
        <v>500</v>
      </c>
      <c r="O10" s="26">
        <f t="shared" si="0"/>
        <v>1713.34</v>
      </c>
      <c r="P10" s="27">
        <f t="shared" si="1"/>
        <v>1500</v>
      </c>
      <c r="Q10" s="27">
        <f t="shared" si="2"/>
        <v>1213.3400000000001</v>
      </c>
      <c r="R10" s="3"/>
    </row>
    <row r="11" spans="1:18" s="18" customFormat="1" x14ac:dyDescent="0.25">
      <c r="A11" s="28" t="s">
        <v>33</v>
      </c>
      <c r="B11" s="101">
        <v>650</v>
      </c>
      <c r="C11" s="20">
        <v>535.86</v>
      </c>
      <c r="D11" s="21">
        <v>9</v>
      </c>
      <c r="E11" s="22">
        <v>19.420000000000002</v>
      </c>
      <c r="F11" s="23"/>
      <c r="G11" s="24">
        <v>30</v>
      </c>
      <c r="H11" s="25"/>
      <c r="I11" s="23"/>
      <c r="J11" s="24"/>
      <c r="K11" s="25"/>
      <c r="L11" s="23"/>
      <c r="M11" s="24"/>
      <c r="N11" s="25"/>
      <c r="O11" s="26">
        <f t="shared" si="0"/>
        <v>564.28</v>
      </c>
      <c r="P11" s="27">
        <f t="shared" si="1"/>
        <v>30</v>
      </c>
      <c r="Q11" s="27">
        <f t="shared" si="2"/>
        <v>-55.720000000000027</v>
      </c>
      <c r="R11" s="3"/>
    </row>
    <row r="12" spans="1:18" s="18" customFormat="1" x14ac:dyDescent="0.25">
      <c r="A12" s="28" t="s">
        <v>34</v>
      </c>
      <c r="B12" s="101">
        <v>475</v>
      </c>
      <c r="C12" s="20"/>
      <c r="D12" s="21">
        <v>336</v>
      </c>
      <c r="E12" s="22">
        <v>294</v>
      </c>
      <c r="F12" s="23"/>
      <c r="G12" s="24"/>
      <c r="H12" s="25"/>
      <c r="I12" s="23"/>
      <c r="J12" s="24"/>
      <c r="K12" s="25"/>
      <c r="L12" s="25"/>
      <c r="M12" s="25"/>
      <c r="N12" s="25"/>
      <c r="O12" s="26">
        <f t="shared" si="0"/>
        <v>630</v>
      </c>
      <c r="P12" s="27">
        <f t="shared" si="1"/>
        <v>0</v>
      </c>
      <c r="Q12" s="27">
        <f t="shared" si="2"/>
        <v>155</v>
      </c>
      <c r="R12" s="3" t="s">
        <v>35</v>
      </c>
    </row>
    <row r="13" spans="1:18" s="18" customFormat="1" x14ac:dyDescent="0.25">
      <c r="A13" s="28" t="s">
        <v>36</v>
      </c>
      <c r="B13" s="101">
        <v>3060</v>
      </c>
      <c r="C13" s="20">
        <f>B13/2</f>
        <v>1530</v>
      </c>
      <c r="D13" s="21"/>
      <c r="E13" s="22"/>
      <c r="F13" s="23"/>
      <c r="G13" s="24"/>
      <c r="H13" s="25"/>
      <c r="I13" s="23">
        <v>1530</v>
      </c>
      <c r="J13" s="24"/>
      <c r="K13" s="25"/>
      <c r="L13" s="23"/>
      <c r="M13" s="24"/>
      <c r="N13" s="25"/>
      <c r="O13" s="26">
        <f t="shared" si="0"/>
        <v>1530</v>
      </c>
      <c r="P13" s="27">
        <f t="shared" si="1"/>
        <v>1530</v>
      </c>
      <c r="Q13" s="27">
        <f t="shared" si="2"/>
        <v>0</v>
      </c>
      <c r="R13" s="3"/>
    </row>
    <row r="14" spans="1:18" s="18" customFormat="1" x14ac:dyDescent="0.25">
      <c r="A14" s="19" t="s">
        <v>37</v>
      </c>
      <c r="B14" s="101">
        <v>5628</v>
      </c>
      <c r="C14" s="20"/>
      <c r="D14" s="21">
        <v>5059</v>
      </c>
      <c r="E14" s="22"/>
      <c r="F14" s="23"/>
      <c r="G14" s="24"/>
      <c r="H14" s="25"/>
      <c r="I14" s="23"/>
      <c r="J14" s="24"/>
      <c r="K14" s="25"/>
      <c r="L14" s="23"/>
      <c r="M14" s="24"/>
      <c r="N14" s="25"/>
      <c r="O14" s="26">
        <f t="shared" si="0"/>
        <v>5059</v>
      </c>
      <c r="P14" s="27">
        <f t="shared" si="1"/>
        <v>0</v>
      </c>
      <c r="Q14" s="27">
        <f t="shared" si="2"/>
        <v>-569</v>
      </c>
      <c r="R14" s="3" t="s">
        <v>38</v>
      </c>
    </row>
    <row r="15" spans="1:18" s="18" customFormat="1" x14ac:dyDescent="0.25">
      <c r="A15" s="19" t="s">
        <v>39</v>
      </c>
      <c r="B15" s="102">
        <v>14500</v>
      </c>
      <c r="C15" s="29">
        <v>1137.08</v>
      </c>
      <c r="D15" s="30">
        <v>2554.5</v>
      </c>
      <c r="E15" s="22">
        <v>1544</v>
      </c>
      <c r="F15" s="31">
        <v>1200</v>
      </c>
      <c r="G15" s="32">
        <v>1200</v>
      </c>
      <c r="H15" s="33">
        <v>1200</v>
      </c>
      <c r="I15" s="31">
        <v>1000</v>
      </c>
      <c r="J15" s="32">
        <v>1000</v>
      </c>
      <c r="K15" s="33">
        <v>1000</v>
      </c>
      <c r="L15" s="23">
        <v>1000</v>
      </c>
      <c r="M15" s="24">
        <v>1000</v>
      </c>
      <c r="N15" s="25">
        <v>1000</v>
      </c>
      <c r="O15" s="26">
        <f t="shared" si="0"/>
        <v>5235.58</v>
      </c>
      <c r="P15" s="27">
        <f t="shared" si="1"/>
        <v>9600</v>
      </c>
      <c r="Q15" s="27">
        <f t="shared" si="2"/>
        <v>335.57999999999993</v>
      </c>
      <c r="R15" s="3"/>
    </row>
    <row r="16" spans="1:18" s="18" customFormat="1" x14ac:dyDescent="0.25">
      <c r="A16" s="19" t="s">
        <v>40</v>
      </c>
      <c r="B16" s="101">
        <v>50</v>
      </c>
      <c r="C16" s="20">
        <v>50.81</v>
      </c>
      <c r="D16" s="21"/>
      <c r="E16" s="22">
        <v>30.44</v>
      </c>
      <c r="F16" s="23"/>
      <c r="G16" s="24"/>
      <c r="H16" s="25"/>
      <c r="I16" s="23"/>
      <c r="J16" s="24"/>
      <c r="K16" s="25"/>
      <c r="L16" s="34"/>
      <c r="M16" s="24"/>
      <c r="N16" s="25"/>
      <c r="O16" s="26">
        <f t="shared" si="0"/>
        <v>81.25</v>
      </c>
      <c r="P16" s="27">
        <f t="shared" si="1"/>
        <v>0</v>
      </c>
      <c r="Q16" s="27">
        <f t="shared" si="2"/>
        <v>31.25</v>
      </c>
      <c r="R16" s="3"/>
    </row>
    <row r="17" spans="1:18" s="18" customFormat="1" ht="16.5" thickBot="1" x14ac:dyDescent="0.3">
      <c r="A17" s="19" t="s">
        <v>41</v>
      </c>
      <c r="B17" s="101">
        <v>100</v>
      </c>
      <c r="C17" s="20"/>
      <c r="D17" s="21">
        <v>21</v>
      </c>
      <c r="E17" s="22"/>
      <c r="F17" s="23"/>
      <c r="G17" s="24"/>
      <c r="H17" s="25"/>
      <c r="I17" s="23"/>
      <c r="J17" s="24"/>
      <c r="K17" s="25"/>
      <c r="L17" s="34"/>
      <c r="M17" s="24"/>
      <c r="N17" s="25"/>
      <c r="O17" s="26">
        <f t="shared" si="0"/>
        <v>21</v>
      </c>
      <c r="P17" s="27">
        <f t="shared" si="1"/>
        <v>0</v>
      </c>
      <c r="Q17" s="27">
        <f t="shared" si="2"/>
        <v>-79</v>
      </c>
      <c r="R17" s="3"/>
    </row>
    <row r="18" spans="1:18" s="18" customFormat="1" ht="16.5" thickBot="1" x14ac:dyDescent="0.3">
      <c r="A18" s="35" t="s">
        <v>42</v>
      </c>
      <c r="B18" s="103">
        <f t="shared" ref="B18:Q18" si="3">SUM(B5:B17)</f>
        <v>80008.53</v>
      </c>
      <c r="C18" s="36">
        <f t="shared" si="3"/>
        <v>15417.720000000001</v>
      </c>
      <c r="D18" s="37">
        <f t="shared" si="3"/>
        <v>10080.040000000001</v>
      </c>
      <c r="E18" s="38">
        <f t="shared" si="3"/>
        <v>5924.57</v>
      </c>
      <c r="F18" s="39">
        <f t="shared" si="3"/>
        <v>7088.76</v>
      </c>
      <c r="G18" s="40">
        <f t="shared" si="3"/>
        <v>3288.33</v>
      </c>
      <c r="H18" s="41">
        <f t="shared" si="3"/>
        <v>14168.26</v>
      </c>
      <c r="I18" s="42">
        <f t="shared" si="3"/>
        <v>4520</v>
      </c>
      <c r="J18" s="40">
        <f t="shared" si="3"/>
        <v>2990</v>
      </c>
      <c r="K18" s="41">
        <f t="shared" si="3"/>
        <v>3399.5</v>
      </c>
      <c r="L18" s="42">
        <f t="shared" si="3"/>
        <v>2990</v>
      </c>
      <c r="M18" s="40">
        <f t="shared" si="3"/>
        <v>2990</v>
      </c>
      <c r="N18" s="41">
        <f t="shared" si="3"/>
        <v>3490</v>
      </c>
      <c r="O18" s="43">
        <f t="shared" si="3"/>
        <v>31422.33</v>
      </c>
      <c r="P18" s="44">
        <f t="shared" si="3"/>
        <v>44924.85</v>
      </c>
      <c r="Q18" s="45">
        <f t="shared" si="3"/>
        <v>-3661.3499999999995</v>
      </c>
      <c r="R18" s="3"/>
    </row>
    <row r="19" spans="1:18" s="18" customFormat="1" ht="16.5" thickBot="1" x14ac:dyDescent="0.3">
      <c r="A19" s="46"/>
      <c r="B19" s="104"/>
      <c r="C19" s="47" t="s">
        <v>2</v>
      </c>
      <c r="D19" s="47"/>
      <c r="E19" s="47"/>
      <c r="F19" s="48" t="s">
        <v>3</v>
      </c>
      <c r="G19" s="48"/>
      <c r="H19" s="48"/>
      <c r="I19" s="48" t="s">
        <v>4</v>
      </c>
      <c r="J19" s="48"/>
      <c r="K19" s="48"/>
      <c r="L19" s="48" t="s">
        <v>5</v>
      </c>
      <c r="M19" s="48"/>
      <c r="N19" s="48"/>
      <c r="O19" s="49"/>
      <c r="P19" s="50"/>
      <c r="Q19" s="50"/>
      <c r="R19" s="3"/>
    </row>
    <row r="20" spans="1:18" s="18" customFormat="1" ht="16.5" thickBot="1" x14ac:dyDescent="0.3">
      <c r="A20" s="51" t="s">
        <v>43</v>
      </c>
      <c r="B20" s="105" t="s">
        <v>7</v>
      </c>
      <c r="C20" s="52" t="s">
        <v>8</v>
      </c>
      <c r="D20" s="53" t="s">
        <v>9</v>
      </c>
      <c r="E20" s="54" t="s">
        <v>10</v>
      </c>
      <c r="F20" s="83" t="s">
        <v>11</v>
      </c>
      <c r="G20" s="84" t="s">
        <v>12</v>
      </c>
      <c r="H20" s="85" t="s">
        <v>13</v>
      </c>
      <c r="I20" s="83" t="s">
        <v>14</v>
      </c>
      <c r="J20" s="86" t="s">
        <v>15</v>
      </c>
      <c r="K20" s="87" t="s">
        <v>16</v>
      </c>
      <c r="L20" s="88" t="s">
        <v>17</v>
      </c>
      <c r="M20" s="89" t="s">
        <v>18</v>
      </c>
      <c r="N20" s="90" t="s">
        <v>19</v>
      </c>
      <c r="O20" s="55" t="s">
        <v>20</v>
      </c>
      <c r="P20" s="56" t="s">
        <v>21</v>
      </c>
      <c r="Q20" s="56" t="s">
        <v>44</v>
      </c>
      <c r="R20" s="3"/>
    </row>
    <row r="21" spans="1:18" x14ac:dyDescent="0.25">
      <c r="A21" s="57" t="s">
        <v>45</v>
      </c>
      <c r="B21" s="106">
        <v>32732</v>
      </c>
      <c r="C21" s="58">
        <v>5719.81</v>
      </c>
      <c r="D21" s="59">
        <f>1625.34+213.2+148.95</f>
        <v>1987.49</v>
      </c>
      <c r="E21" s="60">
        <v>1838.54</v>
      </c>
      <c r="F21" s="91">
        <f>1600.26+1625.34+213</f>
        <v>3438.6</v>
      </c>
      <c r="G21" s="92">
        <v>1900</v>
      </c>
      <c r="H21" s="93">
        <v>1900</v>
      </c>
      <c r="I21" s="91">
        <v>3500</v>
      </c>
      <c r="J21" s="92">
        <v>1900</v>
      </c>
      <c r="K21" s="93">
        <v>1900</v>
      </c>
      <c r="L21" s="91">
        <v>3500</v>
      </c>
      <c r="M21" s="94">
        <v>1900</v>
      </c>
      <c r="N21" s="95">
        <v>1900</v>
      </c>
      <c r="O21" s="61">
        <f>SUM(C21:E21)</f>
        <v>9545.84</v>
      </c>
      <c r="P21" s="62">
        <f>SUM(F21:N21)</f>
        <v>21838.6</v>
      </c>
      <c r="Q21" s="63">
        <f>B21-SUM(O21:P21)</f>
        <v>1347.5600000000013</v>
      </c>
    </row>
    <row r="22" spans="1:18" x14ac:dyDescent="0.25">
      <c r="A22" s="57" t="s">
        <v>46</v>
      </c>
      <c r="B22" s="107">
        <v>50</v>
      </c>
      <c r="C22" s="58"/>
      <c r="D22" s="59"/>
      <c r="E22" s="60"/>
      <c r="F22" s="91"/>
      <c r="G22" s="92"/>
      <c r="H22" s="93"/>
      <c r="I22" s="91"/>
      <c r="J22" s="94"/>
      <c r="K22" s="93"/>
      <c r="L22" s="96"/>
      <c r="M22" s="94"/>
      <c r="N22" s="95">
        <v>30</v>
      </c>
      <c r="O22" s="64">
        <f t="shared" ref="O22:O53" si="4">SUM(C22:E22)</f>
        <v>0</v>
      </c>
      <c r="P22" s="65">
        <f t="shared" ref="P22:P53" si="5">SUM(F22:N22)</f>
        <v>30</v>
      </c>
      <c r="Q22" s="66">
        <f t="shared" ref="Q22:Q53" si="6">B22-SUM(O22:P22)</f>
        <v>20</v>
      </c>
    </row>
    <row r="23" spans="1:18" x14ac:dyDescent="0.25">
      <c r="A23" s="57" t="s">
        <v>47</v>
      </c>
      <c r="B23" s="107">
        <v>250</v>
      </c>
      <c r="C23" s="58"/>
      <c r="D23" s="59"/>
      <c r="E23" s="60"/>
      <c r="F23" s="91">
        <v>213</v>
      </c>
      <c r="G23" s="92"/>
      <c r="H23" s="93"/>
      <c r="I23" s="91"/>
      <c r="J23" s="94"/>
      <c r="K23" s="93"/>
      <c r="L23" s="96"/>
      <c r="M23" s="94"/>
      <c r="N23" s="95"/>
      <c r="O23" s="64">
        <f t="shared" si="4"/>
        <v>0</v>
      </c>
      <c r="P23" s="65">
        <f t="shared" si="5"/>
        <v>213</v>
      </c>
      <c r="Q23" s="66">
        <f t="shared" si="6"/>
        <v>37</v>
      </c>
      <c r="R23" s="3" t="s">
        <v>48</v>
      </c>
    </row>
    <row r="24" spans="1:18" x14ac:dyDescent="0.25">
      <c r="A24" s="57" t="s">
        <v>49</v>
      </c>
      <c r="B24" s="107">
        <v>600</v>
      </c>
      <c r="C24" s="58">
        <v>30.1</v>
      </c>
      <c r="D24" s="59"/>
      <c r="E24" s="60"/>
      <c r="F24" s="93"/>
      <c r="G24" s="92"/>
      <c r="H24" s="93">
        <v>230</v>
      </c>
      <c r="I24" s="91"/>
      <c r="J24" s="94"/>
      <c r="K24" s="93">
        <v>100</v>
      </c>
      <c r="L24" s="96"/>
      <c r="M24" s="94"/>
      <c r="N24" s="95">
        <v>100</v>
      </c>
      <c r="O24" s="64">
        <f t="shared" si="4"/>
        <v>30.1</v>
      </c>
      <c r="P24" s="65">
        <f t="shared" si="5"/>
        <v>430</v>
      </c>
      <c r="Q24" s="66">
        <f t="shared" si="6"/>
        <v>139.89999999999998</v>
      </c>
      <c r="R24" s="3" t="s">
        <v>50</v>
      </c>
    </row>
    <row r="25" spans="1:18" x14ac:dyDescent="0.25">
      <c r="A25" s="57" t="s">
        <v>51</v>
      </c>
      <c r="B25" s="107">
        <v>300</v>
      </c>
      <c r="C25" s="58"/>
      <c r="D25" s="59"/>
      <c r="E25" s="60"/>
      <c r="F25" s="91"/>
      <c r="G25" s="92"/>
      <c r="H25" s="93"/>
      <c r="I25" s="91"/>
      <c r="J25" s="94"/>
      <c r="K25" s="93"/>
      <c r="L25" s="96"/>
      <c r="M25" s="94"/>
      <c r="N25" s="95">
        <v>90</v>
      </c>
      <c r="O25" s="64">
        <f t="shared" si="4"/>
        <v>0</v>
      </c>
      <c r="P25" s="65">
        <f t="shared" si="5"/>
        <v>90</v>
      </c>
      <c r="Q25" s="66">
        <f t="shared" si="6"/>
        <v>210</v>
      </c>
      <c r="R25" s="3" t="s">
        <v>52</v>
      </c>
    </row>
    <row r="26" spans="1:18" x14ac:dyDescent="0.25">
      <c r="A26" s="57" t="s">
        <v>53</v>
      </c>
      <c r="B26" s="107">
        <v>1800</v>
      </c>
      <c r="C26" s="58"/>
      <c r="D26" s="59"/>
      <c r="E26" s="60">
        <v>1244.1600000000001</v>
      </c>
      <c r="F26" s="91"/>
      <c r="G26" s="92"/>
      <c r="H26" s="93"/>
      <c r="I26" s="91"/>
      <c r="J26" s="94"/>
      <c r="K26" s="93"/>
      <c r="L26" s="96"/>
      <c r="M26" s="94"/>
      <c r="N26" s="95"/>
      <c r="O26" s="64">
        <f t="shared" si="4"/>
        <v>1244.1600000000001</v>
      </c>
      <c r="P26" s="65">
        <f t="shared" si="5"/>
        <v>0</v>
      </c>
      <c r="Q26" s="66">
        <f t="shared" si="6"/>
        <v>555.83999999999992</v>
      </c>
      <c r="R26" s="3" t="s">
        <v>48</v>
      </c>
    </row>
    <row r="27" spans="1:18" x14ac:dyDescent="0.25">
      <c r="A27" s="57" t="s">
        <v>54</v>
      </c>
      <c r="B27" s="107">
        <v>584</v>
      </c>
      <c r="C27" s="58">
        <v>117.98</v>
      </c>
      <c r="D27" s="59"/>
      <c r="E27" s="60">
        <v>100.8</v>
      </c>
      <c r="F27" s="91">
        <v>25</v>
      </c>
      <c r="G27" s="92"/>
      <c r="H27" s="93"/>
      <c r="I27" s="91"/>
      <c r="J27" s="94"/>
      <c r="K27" s="93"/>
      <c r="L27" s="96"/>
      <c r="M27" s="94">
        <v>15</v>
      </c>
      <c r="N27" s="95"/>
      <c r="O27" s="64">
        <f t="shared" si="4"/>
        <v>218.78</v>
      </c>
      <c r="P27" s="65">
        <f t="shared" si="5"/>
        <v>40</v>
      </c>
      <c r="Q27" s="66">
        <f t="shared" si="6"/>
        <v>325.22000000000003</v>
      </c>
      <c r="R27" s="3" t="s">
        <v>55</v>
      </c>
    </row>
    <row r="28" spans="1:18" x14ac:dyDescent="0.25">
      <c r="A28" s="57" t="s">
        <v>56</v>
      </c>
      <c r="B28" s="107">
        <v>875</v>
      </c>
      <c r="C28" s="58"/>
      <c r="D28" s="59">
        <v>8</v>
      </c>
      <c r="E28" s="60">
        <v>431.71</v>
      </c>
      <c r="F28" s="91">
        <v>13</v>
      </c>
      <c r="G28" s="92">
        <v>4.25</v>
      </c>
      <c r="H28" s="93">
        <v>204.25</v>
      </c>
      <c r="I28" s="91">
        <v>4.25</v>
      </c>
      <c r="J28" s="94">
        <v>4.25</v>
      </c>
      <c r="K28" s="93">
        <v>4.25</v>
      </c>
      <c r="L28" s="96">
        <v>4.25</v>
      </c>
      <c r="M28" s="94">
        <v>51.25</v>
      </c>
      <c r="N28" s="95">
        <v>4.25</v>
      </c>
      <c r="O28" s="64">
        <f t="shared" si="4"/>
        <v>439.71</v>
      </c>
      <c r="P28" s="65">
        <f t="shared" si="5"/>
        <v>294</v>
      </c>
      <c r="Q28" s="66">
        <f t="shared" si="6"/>
        <v>141.28999999999996</v>
      </c>
      <c r="R28" s="3" t="s">
        <v>57</v>
      </c>
    </row>
    <row r="29" spans="1:18" x14ac:dyDescent="0.25">
      <c r="A29" s="57" t="s">
        <v>58</v>
      </c>
      <c r="B29" s="107">
        <v>300</v>
      </c>
      <c r="C29" s="58">
        <v>48.86</v>
      </c>
      <c r="D29" s="59">
        <v>32.39</v>
      </c>
      <c r="E29" s="60">
        <v>32.39</v>
      </c>
      <c r="F29" s="91">
        <v>35</v>
      </c>
      <c r="G29" s="92">
        <v>35</v>
      </c>
      <c r="H29" s="93">
        <v>35</v>
      </c>
      <c r="I29" s="91">
        <v>35</v>
      </c>
      <c r="J29" s="94">
        <v>35</v>
      </c>
      <c r="K29" s="93">
        <v>35</v>
      </c>
      <c r="L29" s="96">
        <v>35</v>
      </c>
      <c r="M29" s="94">
        <v>35</v>
      </c>
      <c r="N29" s="95">
        <v>35</v>
      </c>
      <c r="O29" s="64">
        <f t="shared" si="4"/>
        <v>113.64</v>
      </c>
      <c r="P29" s="65">
        <f t="shared" si="5"/>
        <v>315</v>
      </c>
      <c r="Q29" s="66">
        <f t="shared" si="6"/>
        <v>-128.63999999999999</v>
      </c>
      <c r="R29" s="3" t="s">
        <v>59</v>
      </c>
    </row>
    <row r="30" spans="1:18" x14ac:dyDescent="0.25">
      <c r="A30" s="57" t="s">
        <v>60</v>
      </c>
      <c r="B30" s="107">
        <v>550</v>
      </c>
      <c r="C30" s="58"/>
      <c r="D30" s="59"/>
      <c r="E30" s="60"/>
      <c r="F30" s="91"/>
      <c r="G30" s="92">
        <v>245</v>
      </c>
      <c r="H30" s="93">
        <v>210</v>
      </c>
      <c r="I30" s="91"/>
      <c r="J30" s="94"/>
      <c r="K30" s="93"/>
      <c r="L30" s="96"/>
      <c r="M30" s="94"/>
      <c r="N30" s="95"/>
      <c r="O30" s="64">
        <f t="shared" si="4"/>
        <v>0</v>
      </c>
      <c r="P30" s="65">
        <f t="shared" si="5"/>
        <v>455</v>
      </c>
      <c r="Q30" s="66">
        <f t="shared" si="6"/>
        <v>95</v>
      </c>
      <c r="R30" s="3" t="s">
        <v>61</v>
      </c>
    </row>
    <row r="31" spans="1:18" x14ac:dyDescent="0.25">
      <c r="A31" s="67" t="s">
        <v>62</v>
      </c>
      <c r="B31" s="108">
        <v>4500</v>
      </c>
      <c r="C31" s="58">
        <v>823.23</v>
      </c>
      <c r="D31" s="59">
        <v>330</v>
      </c>
      <c r="E31" s="60">
        <v>212.47</v>
      </c>
      <c r="F31" s="91"/>
      <c r="G31" s="92">
        <v>500</v>
      </c>
      <c r="H31" s="93"/>
      <c r="I31" s="91"/>
      <c r="J31" s="94">
        <v>500</v>
      </c>
      <c r="K31" s="93"/>
      <c r="L31" s="96"/>
      <c r="M31" s="94">
        <v>500</v>
      </c>
      <c r="N31" s="95"/>
      <c r="O31" s="64">
        <f t="shared" si="4"/>
        <v>1365.7</v>
      </c>
      <c r="P31" s="65">
        <f t="shared" si="5"/>
        <v>1500</v>
      </c>
      <c r="Q31" s="66">
        <f t="shared" si="6"/>
        <v>1634.3000000000002</v>
      </c>
    </row>
    <row r="32" spans="1:18" x14ac:dyDescent="0.25">
      <c r="A32" s="68" t="s">
        <v>63</v>
      </c>
      <c r="B32" s="107">
        <v>1000</v>
      </c>
      <c r="C32" s="3">
        <v>32.840000000000003</v>
      </c>
      <c r="D32" s="59">
        <v>16.45</v>
      </c>
      <c r="E32" s="60">
        <v>120</v>
      </c>
      <c r="F32" s="91">
        <f>50+89</f>
        <v>139</v>
      </c>
      <c r="G32" s="92">
        <v>50</v>
      </c>
      <c r="H32" s="93">
        <f>50+89</f>
        <v>139</v>
      </c>
      <c r="I32" s="91">
        <v>50</v>
      </c>
      <c r="J32" s="94">
        <v>50</v>
      </c>
      <c r="K32" s="93">
        <f>50+89</f>
        <v>139</v>
      </c>
      <c r="L32" s="96">
        <v>50</v>
      </c>
      <c r="M32" s="94">
        <v>50</v>
      </c>
      <c r="N32" s="95">
        <f>50+89</f>
        <v>139</v>
      </c>
      <c r="O32" s="64">
        <f t="shared" si="4"/>
        <v>169.29000000000002</v>
      </c>
      <c r="P32" s="65">
        <f t="shared" si="5"/>
        <v>806</v>
      </c>
      <c r="Q32" s="66">
        <f t="shared" si="6"/>
        <v>24.710000000000036</v>
      </c>
      <c r="R32" s="3" t="s">
        <v>64</v>
      </c>
    </row>
    <row r="33" spans="1:18" x14ac:dyDescent="0.25">
      <c r="A33" s="67" t="s">
        <v>65</v>
      </c>
      <c r="B33" s="108">
        <v>400</v>
      </c>
      <c r="C33" s="58">
        <v>105.63</v>
      </c>
      <c r="D33" s="59"/>
      <c r="E33" s="60"/>
      <c r="F33" s="91">
        <v>105</v>
      </c>
      <c r="G33" s="92"/>
      <c r="H33" s="93"/>
      <c r="I33" s="91">
        <v>105</v>
      </c>
      <c r="J33" s="94"/>
      <c r="K33" s="93"/>
      <c r="L33" s="96">
        <v>105</v>
      </c>
      <c r="M33" s="94"/>
      <c r="N33" s="95"/>
      <c r="O33" s="64">
        <f t="shared" si="4"/>
        <v>105.63</v>
      </c>
      <c r="P33" s="65">
        <f t="shared" si="5"/>
        <v>315</v>
      </c>
      <c r="Q33" s="66">
        <f t="shared" si="6"/>
        <v>-20.629999999999995</v>
      </c>
    </row>
    <row r="34" spans="1:18" x14ac:dyDescent="0.25">
      <c r="A34" s="67" t="s">
        <v>66</v>
      </c>
      <c r="B34" s="107">
        <v>400</v>
      </c>
      <c r="C34" s="58">
        <v>24</v>
      </c>
      <c r="D34" s="59">
        <v>24</v>
      </c>
      <c r="E34" s="60">
        <v>24</v>
      </c>
      <c r="F34" s="91">
        <v>24</v>
      </c>
      <c r="G34" s="92">
        <v>24</v>
      </c>
      <c r="H34" s="93">
        <v>24</v>
      </c>
      <c r="I34" s="91">
        <v>24</v>
      </c>
      <c r="J34" s="94">
        <v>24</v>
      </c>
      <c r="K34" s="93">
        <v>24</v>
      </c>
      <c r="L34" s="96">
        <v>24</v>
      </c>
      <c r="M34" s="94">
        <v>24</v>
      </c>
      <c r="N34" s="95">
        <v>24</v>
      </c>
      <c r="O34" s="64">
        <f t="shared" si="4"/>
        <v>72</v>
      </c>
      <c r="P34" s="65">
        <f t="shared" si="5"/>
        <v>216</v>
      </c>
      <c r="Q34" s="66">
        <f t="shared" si="6"/>
        <v>112</v>
      </c>
      <c r="R34" s="3" t="s">
        <v>67</v>
      </c>
    </row>
    <row r="35" spans="1:18" x14ac:dyDescent="0.25">
      <c r="A35" s="68" t="s">
        <v>68</v>
      </c>
      <c r="B35" s="107">
        <v>125</v>
      </c>
      <c r="C35" s="58">
        <v>11.13</v>
      </c>
      <c r="D35" s="59">
        <v>10.73</v>
      </c>
      <c r="E35" s="60">
        <v>6.91</v>
      </c>
      <c r="F35" s="91"/>
      <c r="G35" s="92"/>
      <c r="H35" s="93">
        <v>35</v>
      </c>
      <c r="I35" s="91"/>
      <c r="J35" s="94"/>
      <c r="K35" s="93">
        <v>35</v>
      </c>
      <c r="L35" s="96"/>
      <c r="M35" s="94"/>
      <c r="N35" s="95">
        <v>35</v>
      </c>
      <c r="O35" s="64">
        <f t="shared" si="4"/>
        <v>28.77</v>
      </c>
      <c r="P35" s="65">
        <f t="shared" si="5"/>
        <v>105</v>
      </c>
      <c r="Q35" s="66">
        <f t="shared" si="6"/>
        <v>-8.7700000000000102</v>
      </c>
      <c r="R35" s="3" t="s">
        <v>69</v>
      </c>
    </row>
    <row r="36" spans="1:18" x14ac:dyDescent="0.25">
      <c r="A36" s="67" t="s">
        <v>70</v>
      </c>
      <c r="B36" s="108">
        <v>800</v>
      </c>
      <c r="C36" s="58"/>
      <c r="D36" s="59"/>
      <c r="E36" s="60"/>
      <c r="F36" s="91"/>
      <c r="G36" s="92"/>
      <c r="H36" s="93"/>
      <c r="I36" s="91"/>
      <c r="J36" s="94">
        <f>629+89</f>
        <v>718</v>
      </c>
      <c r="K36" s="93"/>
      <c r="L36" s="96"/>
      <c r="M36" s="94"/>
      <c r="N36" s="95"/>
      <c r="O36" s="64">
        <f t="shared" si="4"/>
        <v>0</v>
      </c>
      <c r="P36" s="65">
        <f t="shared" si="5"/>
        <v>718</v>
      </c>
      <c r="Q36" s="66">
        <f t="shared" si="6"/>
        <v>82</v>
      </c>
      <c r="R36" s="3" t="s">
        <v>71</v>
      </c>
    </row>
    <row r="37" spans="1:18" x14ac:dyDescent="0.25">
      <c r="A37" s="68" t="s">
        <v>72</v>
      </c>
      <c r="B37" s="107">
        <v>200</v>
      </c>
      <c r="C37" s="69">
        <v>24.36</v>
      </c>
      <c r="D37" s="69">
        <v>8.9</v>
      </c>
      <c r="E37" s="69">
        <v>109.4</v>
      </c>
      <c r="F37" s="91"/>
      <c r="G37" s="92"/>
      <c r="H37" s="93">
        <v>75</v>
      </c>
      <c r="I37" s="91"/>
      <c r="J37" s="94"/>
      <c r="K37" s="93">
        <v>75</v>
      </c>
      <c r="L37" s="96"/>
      <c r="M37" s="94"/>
      <c r="N37" s="95">
        <v>75</v>
      </c>
      <c r="O37" s="64">
        <f t="shared" si="4"/>
        <v>142.66</v>
      </c>
      <c r="P37" s="65">
        <f t="shared" si="5"/>
        <v>225</v>
      </c>
      <c r="Q37" s="66">
        <f t="shared" si="6"/>
        <v>-167.65999999999997</v>
      </c>
      <c r="R37" s="3" t="s">
        <v>73</v>
      </c>
    </row>
    <row r="38" spans="1:18" x14ac:dyDescent="0.25">
      <c r="A38" s="67" t="s">
        <v>74</v>
      </c>
      <c r="B38" s="107">
        <v>2000</v>
      </c>
      <c r="C38" s="69">
        <v>117.05</v>
      </c>
      <c r="D38" s="69">
        <v>118.04</v>
      </c>
      <c r="E38" s="69">
        <v>95.29</v>
      </c>
      <c r="F38" s="91"/>
      <c r="G38" s="92"/>
      <c r="H38" s="93">
        <v>300</v>
      </c>
      <c r="I38" s="91"/>
      <c r="J38" s="94"/>
      <c r="K38" s="93">
        <v>500</v>
      </c>
      <c r="L38" s="96"/>
      <c r="M38" s="94"/>
      <c r="N38" s="95">
        <v>500</v>
      </c>
      <c r="O38" s="64">
        <f t="shared" si="4"/>
        <v>330.38</v>
      </c>
      <c r="P38" s="65">
        <f t="shared" si="5"/>
        <v>1300</v>
      </c>
      <c r="Q38" s="66">
        <f t="shared" si="6"/>
        <v>369.61999999999989</v>
      </c>
    </row>
    <row r="39" spans="1:18" x14ac:dyDescent="0.25">
      <c r="A39" s="67" t="s">
        <v>75</v>
      </c>
      <c r="B39" s="108">
        <v>2500</v>
      </c>
      <c r="C39" s="69">
        <v>65</v>
      </c>
      <c r="D39" s="69">
        <v>150</v>
      </c>
      <c r="E39" s="69">
        <v>95</v>
      </c>
      <c r="F39" s="91"/>
      <c r="G39" s="92"/>
      <c r="H39" s="93">
        <v>200</v>
      </c>
      <c r="I39" s="91"/>
      <c r="J39" s="94"/>
      <c r="K39" s="93">
        <v>200</v>
      </c>
      <c r="L39" s="96"/>
      <c r="M39" s="94"/>
      <c r="N39" s="95">
        <v>200</v>
      </c>
      <c r="O39" s="64">
        <f t="shared" si="4"/>
        <v>310</v>
      </c>
      <c r="P39" s="65">
        <f t="shared" si="5"/>
        <v>600</v>
      </c>
      <c r="Q39" s="66">
        <f t="shared" si="6"/>
        <v>1590</v>
      </c>
      <c r="R39" s="3" t="s">
        <v>76</v>
      </c>
    </row>
    <row r="40" spans="1:18" x14ac:dyDescent="0.25">
      <c r="A40" s="67" t="s">
        <v>77</v>
      </c>
      <c r="B40" s="109">
        <v>4500</v>
      </c>
      <c r="C40" s="58">
        <v>370</v>
      </c>
      <c r="D40" s="59">
        <v>370</v>
      </c>
      <c r="E40" s="60">
        <v>370</v>
      </c>
      <c r="F40" s="91">
        <v>370</v>
      </c>
      <c r="G40" s="92">
        <v>370</v>
      </c>
      <c r="H40" s="93">
        <v>370</v>
      </c>
      <c r="I40" s="91">
        <v>370</v>
      </c>
      <c r="J40" s="94">
        <v>370</v>
      </c>
      <c r="K40" s="93">
        <v>370</v>
      </c>
      <c r="L40" s="96">
        <v>370</v>
      </c>
      <c r="M40" s="94">
        <v>370</v>
      </c>
      <c r="N40" s="95">
        <v>370</v>
      </c>
      <c r="O40" s="64">
        <f t="shared" si="4"/>
        <v>1110</v>
      </c>
      <c r="P40" s="65">
        <f t="shared" si="5"/>
        <v>3330</v>
      </c>
      <c r="Q40" s="66">
        <f t="shared" si="6"/>
        <v>60</v>
      </c>
      <c r="R40" s="3" t="s">
        <v>78</v>
      </c>
    </row>
    <row r="41" spans="1:18" x14ac:dyDescent="0.25">
      <c r="A41" s="67" t="s">
        <v>79</v>
      </c>
      <c r="B41" s="109">
        <v>100</v>
      </c>
      <c r="C41" s="69">
        <v>19</v>
      </c>
      <c r="D41" s="69">
        <v>43.98</v>
      </c>
      <c r="E41" s="69">
        <v>0</v>
      </c>
      <c r="F41" s="91"/>
      <c r="G41" s="92"/>
      <c r="H41" s="93"/>
      <c r="I41" s="91">
        <v>50</v>
      </c>
      <c r="J41" s="94"/>
      <c r="K41" s="93"/>
      <c r="L41" s="96"/>
      <c r="M41" s="94"/>
      <c r="N41" s="95"/>
      <c r="O41" s="64">
        <f t="shared" si="4"/>
        <v>62.98</v>
      </c>
      <c r="P41" s="65">
        <f t="shared" si="5"/>
        <v>50</v>
      </c>
      <c r="Q41" s="66">
        <f t="shared" si="6"/>
        <v>-12.97999999999999</v>
      </c>
      <c r="R41" s="3" t="s">
        <v>80</v>
      </c>
    </row>
    <row r="42" spans="1:18" x14ac:dyDescent="0.25">
      <c r="A42" s="67" t="s">
        <v>81</v>
      </c>
      <c r="B42" s="109">
        <v>650</v>
      </c>
      <c r="C42" s="69">
        <v>270</v>
      </c>
      <c r="D42" s="59"/>
      <c r="E42" s="60"/>
      <c r="F42" s="91"/>
      <c r="G42" s="92"/>
      <c r="H42" s="93"/>
      <c r="I42" s="91">
        <v>270</v>
      </c>
      <c r="J42" s="94"/>
      <c r="K42" s="93"/>
      <c r="L42" s="96">
        <v>270</v>
      </c>
      <c r="M42" s="94"/>
      <c r="N42" s="95"/>
      <c r="O42" s="64">
        <f t="shared" si="4"/>
        <v>270</v>
      </c>
      <c r="P42" s="65">
        <f t="shared" si="5"/>
        <v>540</v>
      </c>
      <c r="Q42" s="66">
        <f t="shared" si="6"/>
        <v>-160</v>
      </c>
    </row>
    <row r="43" spans="1:18" x14ac:dyDescent="0.25">
      <c r="A43" s="67" t="s">
        <v>82</v>
      </c>
      <c r="B43" s="109">
        <v>200</v>
      </c>
      <c r="C43" s="69">
        <v>20.04</v>
      </c>
      <c r="D43" s="69">
        <v>28.71</v>
      </c>
      <c r="E43" s="69">
        <v>21.23</v>
      </c>
      <c r="F43" s="91"/>
      <c r="G43" s="92"/>
      <c r="H43" s="93">
        <v>100</v>
      </c>
      <c r="I43" s="91"/>
      <c r="J43" s="94"/>
      <c r="K43" s="93"/>
      <c r="L43" s="96"/>
      <c r="M43" s="94"/>
      <c r="N43" s="95"/>
      <c r="O43" s="64">
        <f t="shared" si="4"/>
        <v>69.98</v>
      </c>
      <c r="P43" s="65">
        <f t="shared" si="5"/>
        <v>100</v>
      </c>
      <c r="Q43" s="66">
        <f t="shared" si="6"/>
        <v>30.019999999999982</v>
      </c>
      <c r="R43" s="3" t="s">
        <v>83</v>
      </c>
    </row>
    <row r="44" spans="1:18" x14ac:dyDescent="0.25">
      <c r="A44" s="67" t="s">
        <v>84</v>
      </c>
      <c r="B44" s="107">
        <v>3000</v>
      </c>
      <c r="C44" s="69">
        <v>823.23</v>
      </c>
      <c r="D44" s="69">
        <v>330</v>
      </c>
      <c r="E44" s="69">
        <v>212.47</v>
      </c>
      <c r="F44" s="91"/>
      <c r="G44" s="92"/>
      <c r="H44" s="93">
        <v>500</v>
      </c>
      <c r="I44" s="91"/>
      <c r="J44" s="94"/>
      <c r="K44" s="93">
        <v>500</v>
      </c>
      <c r="L44" s="96"/>
      <c r="M44" s="94"/>
      <c r="N44" s="95">
        <v>500</v>
      </c>
      <c r="O44" s="64">
        <f t="shared" si="4"/>
        <v>1365.7</v>
      </c>
      <c r="P44" s="65">
        <f t="shared" si="5"/>
        <v>1500</v>
      </c>
      <c r="Q44" s="66">
        <f t="shared" si="6"/>
        <v>134.30000000000018</v>
      </c>
    </row>
    <row r="45" spans="1:18" x14ac:dyDescent="0.25">
      <c r="A45" s="67" t="s">
        <v>85</v>
      </c>
      <c r="B45" s="109">
        <v>2000</v>
      </c>
      <c r="C45" s="58"/>
      <c r="D45" s="59"/>
      <c r="E45" s="60"/>
      <c r="F45" s="91"/>
      <c r="G45" s="92"/>
      <c r="H45" s="93"/>
      <c r="I45" s="91"/>
      <c r="J45" s="94"/>
      <c r="K45" s="93"/>
      <c r="L45" s="96"/>
      <c r="M45" s="94"/>
      <c r="N45" s="95">
        <v>2000</v>
      </c>
      <c r="O45" s="64">
        <f t="shared" si="4"/>
        <v>0</v>
      </c>
      <c r="P45" s="65">
        <f t="shared" si="5"/>
        <v>2000</v>
      </c>
      <c r="Q45" s="66">
        <f t="shared" si="6"/>
        <v>0</v>
      </c>
      <c r="R45" s="3" t="s">
        <v>86</v>
      </c>
    </row>
    <row r="46" spans="1:18" x14ac:dyDescent="0.25">
      <c r="A46" s="67" t="s">
        <v>87</v>
      </c>
      <c r="B46" s="109">
        <v>1000</v>
      </c>
      <c r="C46" s="69">
        <v>10.81</v>
      </c>
      <c r="D46" s="69">
        <v>400</v>
      </c>
      <c r="E46" s="69">
        <v>75</v>
      </c>
      <c r="F46" s="91"/>
      <c r="G46" s="92"/>
      <c r="H46" s="93"/>
      <c r="I46" s="91"/>
      <c r="J46" s="94"/>
      <c r="K46" s="93"/>
      <c r="L46" s="96"/>
      <c r="M46" s="94"/>
      <c r="N46" s="95">
        <v>250</v>
      </c>
      <c r="O46" s="64">
        <f t="shared" si="4"/>
        <v>485.81</v>
      </c>
      <c r="P46" s="65">
        <f t="shared" si="5"/>
        <v>250</v>
      </c>
      <c r="Q46" s="66">
        <f t="shared" si="6"/>
        <v>264.19000000000005</v>
      </c>
    </row>
    <row r="47" spans="1:18" x14ac:dyDescent="0.25">
      <c r="A47" s="67" t="s">
        <v>88</v>
      </c>
      <c r="B47" s="107">
        <v>440</v>
      </c>
      <c r="C47" s="69"/>
      <c r="D47" s="69">
        <v>80</v>
      </c>
      <c r="E47" s="69"/>
      <c r="F47" s="91"/>
      <c r="G47" s="92">
        <v>80</v>
      </c>
      <c r="H47" s="93"/>
      <c r="I47" s="91"/>
      <c r="J47" s="94">
        <v>200</v>
      </c>
      <c r="K47" s="93"/>
      <c r="L47" s="96"/>
      <c r="M47" s="94">
        <v>80</v>
      </c>
      <c r="N47" s="95"/>
      <c r="O47" s="64">
        <f t="shared" si="4"/>
        <v>80</v>
      </c>
      <c r="P47" s="65">
        <f t="shared" si="5"/>
        <v>360</v>
      </c>
      <c r="Q47" s="66">
        <f t="shared" si="6"/>
        <v>0</v>
      </c>
    </row>
    <row r="48" spans="1:18" x14ac:dyDescent="0.25">
      <c r="A48" s="67" t="s">
        <v>89</v>
      </c>
      <c r="B48" s="109">
        <v>700</v>
      </c>
      <c r="C48" s="69">
        <v>156.19</v>
      </c>
      <c r="D48" s="59"/>
      <c r="E48" s="60"/>
      <c r="F48" s="91">
        <v>150</v>
      </c>
      <c r="G48" s="92"/>
      <c r="H48" s="93"/>
      <c r="I48" s="91">
        <v>150</v>
      </c>
      <c r="J48" s="94"/>
      <c r="K48" s="93"/>
      <c r="L48" s="96">
        <v>150</v>
      </c>
      <c r="M48" s="94"/>
      <c r="N48" s="95"/>
      <c r="O48" s="64">
        <f t="shared" si="4"/>
        <v>156.19</v>
      </c>
      <c r="P48" s="65">
        <f t="shared" si="5"/>
        <v>450</v>
      </c>
      <c r="Q48" s="66">
        <f t="shared" si="6"/>
        <v>93.809999999999945</v>
      </c>
    </row>
    <row r="49" spans="1:21" x14ac:dyDescent="0.25">
      <c r="A49" s="67" t="s">
        <v>90</v>
      </c>
      <c r="B49" s="109">
        <v>1000</v>
      </c>
      <c r="C49" s="58">
        <v>255</v>
      </c>
      <c r="D49" s="59"/>
      <c r="E49" s="60"/>
      <c r="F49" s="91">
        <v>255</v>
      </c>
      <c r="G49" s="92"/>
      <c r="H49" s="93"/>
      <c r="I49" s="91">
        <v>255</v>
      </c>
      <c r="J49" s="94"/>
      <c r="K49" s="97"/>
      <c r="L49" s="96">
        <v>255</v>
      </c>
      <c r="M49" s="94"/>
      <c r="N49" s="95"/>
      <c r="O49" s="64">
        <f t="shared" si="4"/>
        <v>255</v>
      </c>
      <c r="P49" s="65">
        <f t="shared" si="5"/>
        <v>765</v>
      </c>
      <c r="Q49" s="66">
        <f t="shared" si="6"/>
        <v>-20</v>
      </c>
    </row>
    <row r="50" spans="1:21" x14ac:dyDescent="0.25">
      <c r="A50" s="67" t="s">
        <v>91</v>
      </c>
      <c r="B50" s="108">
        <v>11258</v>
      </c>
      <c r="C50" s="69">
        <v>5104.47</v>
      </c>
      <c r="D50" s="69">
        <v>150</v>
      </c>
      <c r="E50" s="69">
        <v>5104.47</v>
      </c>
      <c r="F50" s="91"/>
      <c r="G50" s="92"/>
      <c r="H50" s="93"/>
      <c r="I50" s="91"/>
      <c r="J50" s="94"/>
      <c r="K50" s="93"/>
      <c r="L50" s="96"/>
      <c r="M50" s="94"/>
      <c r="N50" s="98"/>
      <c r="O50" s="64">
        <f t="shared" si="4"/>
        <v>10358.94</v>
      </c>
      <c r="P50" s="65">
        <f t="shared" si="5"/>
        <v>0</v>
      </c>
      <c r="Q50" s="66">
        <f t="shared" si="6"/>
        <v>899.05999999999949</v>
      </c>
    </row>
    <row r="51" spans="1:21" x14ac:dyDescent="0.25">
      <c r="A51" s="67" t="s">
        <v>92</v>
      </c>
      <c r="B51" s="108">
        <v>100</v>
      </c>
      <c r="C51" s="58"/>
      <c r="D51" s="59"/>
      <c r="E51" s="60"/>
      <c r="F51" s="91"/>
      <c r="G51" s="92"/>
      <c r="H51" s="93"/>
      <c r="I51" s="91"/>
      <c r="J51" s="94"/>
      <c r="K51" s="93"/>
      <c r="L51" s="96"/>
      <c r="M51" s="94"/>
      <c r="N51" s="95">
        <v>100</v>
      </c>
      <c r="O51" s="64">
        <f t="shared" si="4"/>
        <v>0</v>
      </c>
      <c r="P51" s="65">
        <f t="shared" si="5"/>
        <v>100</v>
      </c>
      <c r="Q51" s="66">
        <f t="shared" si="6"/>
        <v>0</v>
      </c>
    </row>
    <row r="52" spans="1:21" x14ac:dyDescent="0.25">
      <c r="A52" s="67" t="s">
        <v>93</v>
      </c>
      <c r="B52" s="108">
        <v>6000</v>
      </c>
      <c r="C52" s="58"/>
      <c r="D52" s="59"/>
      <c r="E52" s="59"/>
      <c r="F52" s="91"/>
      <c r="G52" s="92"/>
      <c r="H52" s="92"/>
      <c r="I52" s="91"/>
      <c r="J52" s="94"/>
      <c r="K52" s="93"/>
      <c r="L52" s="96"/>
      <c r="M52" s="94"/>
      <c r="N52" s="95">
        <v>6000</v>
      </c>
      <c r="O52" s="64">
        <f t="shared" si="4"/>
        <v>0</v>
      </c>
      <c r="P52" s="65">
        <f t="shared" si="5"/>
        <v>6000</v>
      </c>
      <c r="Q52" s="66">
        <f t="shared" si="6"/>
        <v>0</v>
      </c>
    </row>
    <row r="53" spans="1:21" ht="16.5" thickBot="1" x14ac:dyDescent="0.3">
      <c r="A53" s="67" t="s">
        <v>94</v>
      </c>
      <c r="B53" s="110">
        <v>2500</v>
      </c>
      <c r="C53" s="58"/>
      <c r="D53" s="59"/>
      <c r="E53" s="60"/>
      <c r="F53" s="91">
        <v>2000</v>
      </c>
      <c r="G53" s="92"/>
      <c r="H53" s="93"/>
      <c r="I53" s="91"/>
      <c r="J53" s="94"/>
      <c r="K53" s="93"/>
      <c r="L53" s="96">
        <v>720</v>
      </c>
      <c r="M53" s="94"/>
      <c r="N53" s="95"/>
      <c r="O53" s="64">
        <f t="shared" si="4"/>
        <v>0</v>
      </c>
      <c r="P53" s="65">
        <f t="shared" si="5"/>
        <v>2720</v>
      </c>
      <c r="Q53" s="66">
        <f t="shared" si="6"/>
        <v>-220</v>
      </c>
    </row>
    <row r="54" spans="1:21" ht="16.5" thickBot="1" x14ac:dyDescent="0.3">
      <c r="A54" s="70" t="s">
        <v>42</v>
      </c>
      <c r="B54" s="111">
        <f t="shared" ref="B54:O54" si="7">SUM(B21:B53)</f>
        <v>83414</v>
      </c>
      <c r="C54" s="71">
        <f t="shared" si="7"/>
        <v>14148.73</v>
      </c>
      <c r="D54" s="72">
        <f t="shared" si="7"/>
        <v>4088.69</v>
      </c>
      <c r="E54" s="72">
        <f t="shared" si="7"/>
        <v>10093.84</v>
      </c>
      <c r="F54" s="72">
        <f t="shared" si="7"/>
        <v>6767.6</v>
      </c>
      <c r="G54" s="72">
        <f t="shared" si="7"/>
        <v>3208.25</v>
      </c>
      <c r="H54" s="72">
        <f t="shared" si="7"/>
        <v>4322.25</v>
      </c>
      <c r="I54" s="72">
        <f t="shared" si="7"/>
        <v>4813.25</v>
      </c>
      <c r="J54" s="73">
        <f t="shared" si="7"/>
        <v>3801.25</v>
      </c>
      <c r="K54" s="73">
        <f t="shared" si="7"/>
        <v>3882.25</v>
      </c>
      <c r="L54" s="74">
        <f t="shared" si="7"/>
        <v>5483.25</v>
      </c>
      <c r="M54" s="74">
        <f t="shared" si="7"/>
        <v>3025.25</v>
      </c>
      <c r="N54" s="70">
        <f t="shared" si="7"/>
        <v>12352.25</v>
      </c>
      <c r="O54" s="70">
        <f t="shared" si="7"/>
        <v>28331.260000000002</v>
      </c>
      <c r="P54" s="75">
        <f>SUM(P21:P53)</f>
        <v>47655.6</v>
      </c>
      <c r="Q54" s="76">
        <f>SUM(Q21:Q53)</f>
        <v>7427.1399999999994</v>
      </c>
      <c r="U54" s="30"/>
    </row>
    <row r="55" spans="1:21" x14ac:dyDescent="0.25">
      <c r="A55" s="77"/>
      <c r="B55" s="11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U55" s="77"/>
    </row>
    <row r="56" spans="1:21" x14ac:dyDescent="0.25">
      <c r="A56" s="3"/>
      <c r="B56" s="1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21" x14ac:dyDescent="0.25">
      <c r="A57" s="3"/>
      <c r="B57" s="1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21" x14ac:dyDescent="0.25">
      <c r="A58" s="3"/>
      <c r="B58" s="11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21" x14ac:dyDescent="0.25">
      <c r="A59" s="3"/>
      <c r="B59" s="11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21" x14ac:dyDescent="0.25">
      <c r="A60" s="3"/>
      <c r="B60" s="11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21" x14ac:dyDescent="0.25">
      <c r="A61" s="3"/>
      <c r="B61" s="11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21" x14ac:dyDescent="0.25">
      <c r="A62" s="3"/>
      <c r="B62" s="11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21" x14ac:dyDescent="0.25">
      <c r="A63" s="3"/>
      <c r="B63" s="11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21" x14ac:dyDescent="0.25">
      <c r="A64" s="3"/>
      <c r="B64" s="11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3"/>
      <c r="B65" s="11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3"/>
      <c r="B66" s="11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3"/>
      <c r="B67" s="11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3"/>
      <c r="B68" s="11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3"/>
      <c r="B69" s="11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3"/>
      <c r="B70" s="11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3"/>
      <c r="B71" s="1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3"/>
      <c r="B72" s="11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5">
      <c r="A73" s="3"/>
      <c r="B73" s="11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s="3"/>
      <c r="B74" s="11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25">
      <c r="A75" s="3"/>
      <c r="B75" s="11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s="3"/>
      <c r="B76" s="1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5">
      <c r="A77" s="3"/>
      <c r="B77" s="11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105" spans="20:26" x14ac:dyDescent="0.25">
      <c r="V105" s="2" t="s">
        <v>95</v>
      </c>
    </row>
    <row r="106" spans="20:26" x14ac:dyDescent="0.25">
      <c r="T106" s="18"/>
      <c r="U106" s="18"/>
      <c r="V106" s="18"/>
      <c r="W106" s="18"/>
      <c r="X106" s="18"/>
      <c r="Y106" s="18"/>
      <c r="Z106" s="18"/>
    </row>
    <row r="107" spans="20:26" x14ac:dyDescent="0.25">
      <c r="T107" s="18"/>
      <c r="U107" s="78" t="s">
        <v>96</v>
      </c>
      <c r="V107" s="78">
        <v>18</v>
      </c>
      <c r="W107" s="18"/>
      <c r="X107" s="18"/>
      <c r="Y107" s="18"/>
      <c r="Z107" s="18"/>
    </row>
    <row r="108" spans="20:26" x14ac:dyDescent="0.25">
      <c r="T108" s="18"/>
      <c r="U108" s="78" t="s">
        <v>97</v>
      </c>
      <c r="V108" s="78">
        <v>938.87</v>
      </c>
      <c r="W108" s="18"/>
      <c r="X108" s="18">
        <v>100519</v>
      </c>
      <c r="Y108" s="18"/>
      <c r="Z108" s="18"/>
    </row>
    <row r="109" spans="20:26" x14ac:dyDescent="0.25">
      <c r="T109" s="18">
        <v>43556</v>
      </c>
      <c r="U109" s="18" t="s">
        <v>98</v>
      </c>
      <c r="V109" s="18">
        <v>2250</v>
      </c>
      <c r="W109" s="18" t="s">
        <v>99</v>
      </c>
      <c r="X109" s="18"/>
      <c r="Y109" s="18"/>
      <c r="Z109" s="18"/>
    </row>
    <row r="110" spans="20:26" x14ac:dyDescent="0.25">
      <c r="T110" s="18"/>
      <c r="U110" s="18" t="s">
        <v>98</v>
      </c>
      <c r="V110" s="18">
        <v>438.16</v>
      </c>
      <c r="W110" s="18" t="s">
        <v>100</v>
      </c>
      <c r="X110" s="18"/>
      <c r="Y110" s="18"/>
      <c r="Z110" s="18"/>
    </row>
    <row r="111" spans="20:26" x14ac:dyDescent="0.25">
      <c r="T111" s="18"/>
      <c r="U111" s="18" t="s">
        <v>101</v>
      </c>
      <c r="V111" s="18">
        <v>18</v>
      </c>
      <c r="W111" s="18"/>
      <c r="X111" s="18" t="s">
        <v>102</v>
      </c>
      <c r="Y111" s="18"/>
      <c r="Z111" s="18"/>
    </row>
    <row r="112" spans="20:26" x14ac:dyDescent="0.25">
      <c r="T112" s="18">
        <v>43586</v>
      </c>
      <c r="U112" s="18" t="s">
        <v>101</v>
      </c>
      <c r="V112" s="18">
        <v>250</v>
      </c>
      <c r="W112" s="18"/>
      <c r="X112" s="18">
        <v>100525</v>
      </c>
      <c r="Y112" s="18" t="s">
        <v>103</v>
      </c>
      <c r="Z112" s="18"/>
    </row>
    <row r="113" spans="20:26" x14ac:dyDescent="0.25">
      <c r="T113" s="18"/>
      <c r="U113" s="18" t="s">
        <v>101</v>
      </c>
      <c r="V113" s="18">
        <v>10.71</v>
      </c>
      <c r="W113" s="18"/>
      <c r="X113" s="18">
        <v>100524</v>
      </c>
      <c r="Y113" s="18"/>
      <c r="Z113" s="18"/>
    </row>
    <row r="114" spans="20:26" x14ac:dyDescent="0.25">
      <c r="U114" s="18" t="s">
        <v>101</v>
      </c>
      <c r="V114" s="2">
        <v>539.96</v>
      </c>
      <c r="X114" s="18">
        <v>100528</v>
      </c>
    </row>
    <row r="115" spans="20:26" x14ac:dyDescent="0.25">
      <c r="U115" s="18" t="s">
        <v>101</v>
      </c>
      <c r="V115" s="2">
        <v>140.52000000000001</v>
      </c>
      <c r="X115" s="18">
        <v>100527</v>
      </c>
    </row>
    <row r="116" spans="20:26" x14ac:dyDescent="0.25">
      <c r="T116" s="2">
        <v>43647</v>
      </c>
      <c r="U116" s="18" t="s">
        <v>101</v>
      </c>
      <c r="V116" s="2">
        <v>18</v>
      </c>
      <c r="X116" s="2">
        <v>100526</v>
      </c>
    </row>
    <row r="117" spans="20:26" x14ac:dyDescent="0.25">
      <c r="T117" s="2">
        <v>43709</v>
      </c>
      <c r="U117" s="2" t="s">
        <v>98</v>
      </c>
      <c r="V117" s="2">
        <v>2250</v>
      </c>
    </row>
    <row r="118" spans="20:26" x14ac:dyDescent="0.25">
      <c r="U118" s="18" t="s">
        <v>101</v>
      </c>
      <c r="V118" s="2">
        <v>131.1</v>
      </c>
      <c r="X118" s="2">
        <v>100520</v>
      </c>
    </row>
    <row r="119" spans="20:26" x14ac:dyDescent="0.25">
      <c r="U119" s="18" t="s">
        <v>101</v>
      </c>
      <c r="V119" s="2">
        <v>10.18</v>
      </c>
      <c r="X119" s="2">
        <v>100532</v>
      </c>
    </row>
    <row r="120" spans="20:26" x14ac:dyDescent="0.25">
      <c r="U120" s="18" t="s">
        <v>101</v>
      </c>
      <c r="V120" s="2">
        <v>250</v>
      </c>
      <c r="X120" s="2">
        <v>100531</v>
      </c>
      <c r="Y120" s="2" t="s">
        <v>103</v>
      </c>
    </row>
    <row r="121" spans="20:26" x14ac:dyDescent="0.25">
      <c r="T121" s="2">
        <v>43739</v>
      </c>
      <c r="U121" s="18" t="s">
        <v>101</v>
      </c>
      <c r="V121" s="2">
        <v>300</v>
      </c>
      <c r="X121" s="2">
        <v>100536</v>
      </c>
    </row>
    <row r="122" spans="20:26" x14ac:dyDescent="0.25">
      <c r="U122" s="18" t="s">
        <v>101</v>
      </c>
      <c r="V122" s="2">
        <v>18</v>
      </c>
      <c r="X122" s="2">
        <v>100533</v>
      </c>
    </row>
    <row r="123" spans="20:26" x14ac:dyDescent="0.25">
      <c r="U123" s="18" t="s">
        <v>101</v>
      </c>
      <c r="V123" s="2">
        <v>54</v>
      </c>
      <c r="X123" s="2">
        <v>100537</v>
      </c>
    </row>
    <row r="124" spans="20:26" x14ac:dyDescent="0.25">
      <c r="U124" s="18" t="s">
        <v>101</v>
      </c>
      <c r="V124" s="2">
        <v>120</v>
      </c>
      <c r="X124" s="2">
        <v>100529</v>
      </c>
    </row>
    <row r="125" spans="20:26" x14ac:dyDescent="0.25">
      <c r="U125" s="18" t="s">
        <v>101</v>
      </c>
      <c r="V125" s="2">
        <v>750</v>
      </c>
      <c r="X125" s="2">
        <v>100534</v>
      </c>
    </row>
    <row r="126" spans="20:26" x14ac:dyDescent="0.25">
      <c r="U126" s="18" t="s">
        <v>101</v>
      </c>
      <c r="V126" s="2">
        <v>30</v>
      </c>
      <c r="X126" s="2">
        <v>100530</v>
      </c>
    </row>
    <row r="127" spans="20:26" x14ac:dyDescent="0.25">
      <c r="U127" s="18" t="s">
        <v>101</v>
      </c>
      <c r="V127" s="2">
        <v>7.32</v>
      </c>
      <c r="X127" s="2">
        <v>100541</v>
      </c>
    </row>
    <row r="128" spans="20:26" x14ac:dyDescent="0.25">
      <c r="U128" s="18" t="s">
        <v>101</v>
      </c>
      <c r="V128" s="2">
        <v>250</v>
      </c>
      <c r="X128" s="2">
        <v>100540</v>
      </c>
    </row>
    <row r="129" spans="20:24" x14ac:dyDescent="0.25">
      <c r="T129" s="2">
        <v>43466</v>
      </c>
      <c r="U129" s="18" t="s">
        <v>101</v>
      </c>
      <c r="V129" s="2">
        <v>200</v>
      </c>
      <c r="X129" s="2">
        <v>100535</v>
      </c>
    </row>
    <row r="130" spans="20:24" x14ac:dyDescent="0.25">
      <c r="U130" s="18" t="s">
        <v>101</v>
      </c>
      <c r="V130" s="2">
        <v>160</v>
      </c>
      <c r="X130" s="2">
        <v>100538</v>
      </c>
    </row>
    <row r="131" spans="20:24" x14ac:dyDescent="0.25">
      <c r="T131" s="2" t="s">
        <v>104</v>
      </c>
      <c r="U131" s="18" t="s">
        <v>101</v>
      </c>
      <c r="V131" s="2">
        <v>986.98</v>
      </c>
    </row>
    <row r="132" spans="20:24" x14ac:dyDescent="0.25">
      <c r="U132" s="2" t="s">
        <v>98</v>
      </c>
      <c r="W132" s="2">
        <v>986.98</v>
      </c>
    </row>
    <row r="133" spans="20:24" x14ac:dyDescent="0.25">
      <c r="U133" s="18" t="s">
        <v>101</v>
      </c>
      <c r="W133" s="2">
        <v>250</v>
      </c>
    </row>
    <row r="134" spans="20:24" x14ac:dyDescent="0.25">
      <c r="U134" s="18" t="s">
        <v>101</v>
      </c>
      <c r="W134" s="2">
        <v>18.600000000000001</v>
      </c>
    </row>
  </sheetData>
  <mergeCells count="11">
    <mergeCell ref="C19:E19"/>
    <mergeCell ref="F19:H19"/>
    <mergeCell ref="I19:K19"/>
    <mergeCell ref="L19:N19"/>
    <mergeCell ref="A1:P1"/>
    <mergeCell ref="A2:P2"/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Lowe</dc:creator>
  <cp:lastModifiedBy>Joanne Lowe</cp:lastModifiedBy>
  <dcterms:created xsi:type="dcterms:W3CDTF">2025-07-11T20:44:22Z</dcterms:created>
  <dcterms:modified xsi:type="dcterms:W3CDTF">2025-07-11T20:48:08Z</dcterms:modified>
</cp:coreProperties>
</file>