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936ac21616e2dd/Finance/Financial Spreadsheets/2026/"/>
    </mc:Choice>
  </mc:AlternateContent>
  <xr:revisionPtr revIDLastSave="3" documentId="8_{C54DA072-705A-439B-A837-B375B35545EC}" xr6:coauthVersionLast="47" xr6:coauthVersionMax="47" xr10:uidLastSave="{3086FDC7-839B-437A-BC6B-C7BE8FAA591D}"/>
  <bookViews>
    <workbookView xWindow="-110" yWindow="-110" windowWidth="19420" windowHeight="11500" tabRatio="459" xr2:uid="{00000000-000D-0000-FFFF-FFFF00000000}"/>
  </bookViews>
  <sheets>
    <sheet name="Full Reconciliation" sheetId="9" r:id="rId1"/>
    <sheet name="Savings Acc &amp; Funds " sheetId="23" r:id="rId2"/>
    <sheet name="Budget Comparison" sheetId="3" r:id="rId3"/>
    <sheet name="Cash book" sheetId="15" r:id="rId4"/>
    <sheet name="Budget" sheetId="13" r:id="rId5"/>
    <sheet name="Savings Account" sheetId="16" r:id="rId6"/>
    <sheet name="Sheet1" sheetId="24" r:id="rId7"/>
  </sheets>
  <definedNames>
    <definedName name="_xlnm.Print_Area" localSheetId="2">'Budget Comparison'!$A$1:$J$40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92" i="15" l="1"/>
  <c r="B22" i="9"/>
  <c r="I103" i="15"/>
  <c r="AK85" i="15"/>
  <c r="AK86" i="15"/>
  <c r="AK87" i="15" s="1"/>
  <c r="AK88" i="15" s="1"/>
  <c r="AK89" i="15" s="1"/>
  <c r="AK90" i="15" s="1"/>
  <c r="AK84" i="15"/>
  <c r="AJ84" i="15"/>
  <c r="AF8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F6" i="23"/>
  <c r="E6" i="23"/>
  <c r="F31" i="23"/>
  <c r="F5" i="23"/>
  <c r="E5" i="23"/>
  <c r="AF85" i="15" l="1"/>
  <c r="AF86" i="15"/>
  <c r="AF87" i="15"/>
  <c r="AF88" i="15"/>
  <c r="AF89" i="15"/>
  <c r="AF90" i="15"/>
  <c r="AF83" i="15"/>
  <c r="C11" i="9"/>
  <c r="AF77" i="15"/>
  <c r="AF78" i="15"/>
  <c r="AF82" i="15"/>
  <c r="AF79" i="15"/>
  <c r="AF80" i="15"/>
  <c r="AF81" i="15"/>
  <c r="AF67" i="15"/>
  <c r="AF68" i="15"/>
  <c r="AF69" i="15"/>
  <c r="AF70" i="15"/>
  <c r="AF71" i="15"/>
  <c r="AF72" i="15"/>
  <c r="AF73" i="15"/>
  <c r="AF74" i="15"/>
  <c r="AF75" i="15"/>
  <c r="AF76" i="15"/>
  <c r="V103" i="15"/>
  <c r="B25" i="3" s="1"/>
  <c r="AF66" i="15"/>
  <c r="AF64" i="15"/>
  <c r="AF65" i="15"/>
  <c r="M62" i="15"/>
  <c r="M63" i="15"/>
  <c r="M64" i="15"/>
  <c r="AF58" i="15"/>
  <c r="AF59" i="15"/>
  <c r="AF60" i="15"/>
  <c r="AF61" i="15"/>
  <c r="AF62" i="15"/>
  <c r="AF63" i="15"/>
  <c r="AF57" i="15"/>
  <c r="AF55" i="15"/>
  <c r="AF56" i="15"/>
  <c r="AF52" i="15"/>
  <c r="AF53" i="15"/>
  <c r="AF54" i="15"/>
  <c r="AF49" i="15"/>
  <c r="AF50" i="15"/>
  <c r="AF51" i="15"/>
  <c r="AF47" i="15"/>
  <c r="AF48" i="15"/>
  <c r="AF46" i="15"/>
  <c r="AF36" i="15"/>
  <c r="AF37" i="15"/>
  <c r="AF38" i="15"/>
  <c r="AF39" i="15"/>
  <c r="AF40" i="15"/>
  <c r="AF41" i="15"/>
  <c r="AF42" i="15"/>
  <c r="AF43" i="15"/>
  <c r="AF44" i="15"/>
  <c r="AF45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22" i="15"/>
  <c r="AF18" i="15"/>
  <c r="AF19" i="15"/>
  <c r="AF20" i="15"/>
  <c r="AF21" i="15"/>
  <c r="B37" i="3"/>
  <c r="S103" i="15"/>
  <c r="B21" i="3" s="1"/>
  <c r="Q103" i="15"/>
  <c r="B18" i="3" s="1"/>
  <c r="M58" i="15"/>
  <c r="M59" i="15"/>
  <c r="M60" i="15"/>
  <c r="M61" i="15"/>
  <c r="M49" i="15"/>
  <c r="M50" i="15"/>
  <c r="M51" i="15"/>
  <c r="M52" i="15"/>
  <c r="M53" i="15"/>
  <c r="M54" i="15"/>
  <c r="M55" i="15"/>
  <c r="M56" i="15"/>
  <c r="M57" i="15"/>
  <c r="M43" i="15"/>
  <c r="M44" i="15"/>
  <c r="M45" i="15"/>
  <c r="M46" i="15"/>
  <c r="M47" i="15"/>
  <c r="M48" i="15"/>
  <c r="M37" i="15"/>
  <c r="M38" i="15"/>
  <c r="M39" i="15"/>
  <c r="M40" i="15"/>
  <c r="M41" i="15"/>
  <c r="M42" i="15"/>
  <c r="M32" i="15" l="1"/>
  <c r="M33" i="15"/>
  <c r="M34" i="15"/>
  <c r="M35" i="15"/>
  <c r="M36" i="15"/>
  <c r="M23" i="15"/>
  <c r="M24" i="15"/>
  <c r="M25" i="15"/>
  <c r="M26" i="15"/>
  <c r="M27" i="15"/>
  <c r="M28" i="15"/>
  <c r="M29" i="15"/>
  <c r="M30" i="15"/>
  <c r="M31" i="15"/>
  <c r="M18" i="15"/>
  <c r="M19" i="15"/>
  <c r="M20" i="15"/>
  <c r="M21" i="15"/>
  <c r="M22" i="15"/>
  <c r="AF10" i="15" l="1"/>
  <c r="AF7" i="15"/>
  <c r="M10" i="15"/>
  <c r="E31" i="23" l="1"/>
  <c r="C31" i="23"/>
  <c r="D31" i="23" l="1"/>
  <c r="H103" i="15" l="1"/>
  <c r="J103" i="15"/>
  <c r="K103" i="15"/>
  <c r="L103" i="15"/>
  <c r="O103" i="15"/>
  <c r="P103" i="15"/>
  <c r="R103" i="15"/>
  <c r="T103" i="15"/>
  <c r="U103" i="15"/>
  <c r="W103" i="15"/>
  <c r="X103" i="15"/>
  <c r="Y103" i="15"/>
  <c r="Z103" i="15"/>
  <c r="AA103" i="15"/>
  <c r="AB103" i="15"/>
  <c r="AC103" i="15"/>
  <c r="AD103" i="15"/>
  <c r="AE103" i="15"/>
  <c r="E103" i="15"/>
  <c r="F103" i="15"/>
  <c r="B42" i="3" s="1"/>
  <c r="B8" i="3" l="1"/>
  <c r="C14" i="9" l="1"/>
  <c r="AD105" i="15"/>
  <c r="AE105" i="15"/>
  <c r="B11" i="9"/>
  <c r="M13" i="15"/>
  <c r="AF13" i="15"/>
  <c r="Z105" i="15"/>
  <c r="O105" i="15"/>
  <c r="B17" i="3"/>
  <c r="M8" i="15"/>
  <c r="H29" i="3"/>
  <c r="H19" i="3"/>
  <c r="D29" i="3" s="1"/>
  <c r="H17" i="3"/>
  <c r="D17" i="3" s="1"/>
  <c r="D19" i="3"/>
  <c r="F17" i="3" l="1"/>
  <c r="O107" i="15"/>
  <c r="H32" i="3" l="1"/>
  <c r="D32" i="3" s="1"/>
  <c r="AK6" i="15" l="1"/>
  <c r="M15" i="15"/>
  <c r="AK8" i="15" l="1"/>
  <c r="AK9" i="15" s="1"/>
  <c r="AK10" i="15" s="1"/>
  <c r="AK11" i="15" s="1"/>
  <c r="AK12" i="15" s="1"/>
  <c r="AK13" i="15" s="1"/>
  <c r="AK14" i="15" s="1"/>
  <c r="AK15" i="15" s="1"/>
  <c r="AK16" i="15" s="1"/>
  <c r="AK17" i="15" s="1"/>
  <c r="AK18" i="15" s="1"/>
  <c r="AK19" i="15" s="1"/>
  <c r="AK20" i="15" s="1"/>
  <c r="AK21" i="15" s="1"/>
  <c r="AK22" i="15" s="1"/>
  <c r="AK23" i="15" s="1"/>
  <c r="AK24" i="15" s="1"/>
  <c r="AK25" i="15" s="1"/>
  <c r="AK26" i="15" s="1"/>
  <c r="AK27" i="15" s="1"/>
  <c r="AK28" i="15" s="1"/>
  <c r="AK29" i="15" s="1"/>
  <c r="AK30" i="15" s="1"/>
  <c r="AK31" i="15" s="1"/>
  <c r="AK32" i="15" s="1"/>
  <c r="AK33" i="15" s="1"/>
  <c r="AK34" i="15" s="1"/>
  <c r="AK35" i="15" s="1"/>
  <c r="AK36" i="15" s="1"/>
  <c r="AK37" i="15" s="1"/>
  <c r="AK38" i="15" s="1"/>
  <c r="AK39" i="15" s="1"/>
  <c r="AK40" i="15" s="1"/>
  <c r="AK41" i="15" s="1"/>
  <c r="AK42" i="15" s="1"/>
  <c r="AK43" i="15" s="1"/>
  <c r="AK44" i="15" s="1"/>
  <c r="AK45" i="15" s="1"/>
  <c r="AK46" i="15" s="1"/>
  <c r="AK47" i="15" s="1"/>
  <c r="AK48" i="15" s="1"/>
  <c r="AK49" i="15" s="1"/>
  <c r="AK50" i="15" s="1"/>
  <c r="AK51" i="15" s="1"/>
  <c r="AK52" i="15" s="1"/>
  <c r="AK53" i="15" s="1"/>
  <c r="AK54" i="15" s="1"/>
  <c r="AK55" i="15" s="1"/>
  <c r="AK56" i="15" s="1"/>
  <c r="AK57" i="15" s="1"/>
  <c r="AK58" i="15" s="1"/>
  <c r="AK59" i="15" s="1"/>
  <c r="AK60" i="15" s="1"/>
  <c r="AK61" i="15" s="1"/>
  <c r="AK62" i="15" s="1"/>
  <c r="AK63" i="15" s="1"/>
  <c r="AK64" i="15" s="1"/>
  <c r="AK65" i="15" s="1"/>
  <c r="AK66" i="15" s="1"/>
  <c r="AK67" i="15" s="1"/>
  <c r="AK68" i="15" s="1"/>
  <c r="AK69" i="15" s="1"/>
  <c r="AK70" i="15" s="1"/>
  <c r="AK71" i="15" s="1"/>
  <c r="AK72" i="15" s="1"/>
  <c r="AK73" i="15" s="1"/>
  <c r="AK74" i="15" s="1"/>
  <c r="AK75" i="15" s="1"/>
  <c r="AK76" i="15" s="1"/>
  <c r="AK7" i="15"/>
  <c r="AF17" i="15"/>
  <c r="AF8" i="15"/>
  <c r="M9" i="15"/>
  <c r="M11" i="15"/>
  <c r="M12" i="15"/>
  <c r="M14" i="15"/>
  <c r="M16" i="15"/>
  <c r="AK79" i="15" l="1"/>
  <c r="AK80" i="15" s="1"/>
  <c r="AK81" i="15" s="1"/>
  <c r="AK82" i="15" s="1"/>
  <c r="AK83" i="15" s="1"/>
  <c r="AK77" i="15"/>
  <c r="AK78" i="15" s="1"/>
  <c r="B32" i="3"/>
  <c r="F32" i="3" l="1"/>
  <c r="AF15" i="15"/>
  <c r="AG103" i="15" l="1"/>
  <c r="AH103" i="15" l="1"/>
  <c r="AI103" i="15"/>
  <c r="AF12" i="15" l="1"/>
  <c r="AF14" i="15"/>
  <c r="AF16" i="15"/>
  <c r="H20" i="3" l="1"/>
  <c r="H31" i="3"/>
  <c r="D31" i="3" s="1"/>
  <c r="H30" i="3"/>
  <c r="D30" i="3" s="1"/>
  <c r="H28" i="3"/>
  <c r="H27" i="3"/>
  <c r="H26" i="3"/>
  <c r="H24" i="3"/>
  <c r="H23" i="3"/>
  <c r="H22" i="3"/>
  <c r="H16" i="3"/>
  <c r="H15" i="3"/>
  <c r="H7" i="3"/>
  <c r="H33" i="3" l="1"/>
  <c r="B31" i="3" l="1"/>
  <c r="F31" i="3" s="1"/>
  <c r="N103" i="15"/>
  <c r="G103" i="15"/>
  <c r="B23" i="9" l="1"/>
  <c r="C16" i="9" l="1"/>
  <c r="B16" i="3" l="1"/>
  <c r="B24" i="3" l="1"/>
  <c r="B29" i="3"/>
  <c r="F29" i="3" s="1"/>
  <c r="B30" i="3"/>
  <c r="F30" i="3" s="1"/>
  <c r="M17" i="15" l="1"/>
  <c r="R105" i="15" l="1"/>
  <c r="AC105" i="15" l="1"/>
  <c r="AC107" i="15" s="1"/>
  <c r="AD107" i="15"/>
  <c r="X105" i="15"/>
  <c r="AA105" i="15"/>
  <c r="T105" i="15"/>
  <c r="T107" i="15" s="1"/>
  <c r="W105" i="15"/>
  <c r="AB105" i="15"/>
  <c r="AB107" i="15" s="1"/>
  <c r="U105" i="15"/>
  <c r="U107" i="15" s="1"/>
  <c r="M6" i="15" l="1"/>
  <c r="M103" i="15" s="1"/>
  <c r="C24" i="9" s="1"/>
  <c r="AF9" i="15"/>
  <c r="AF11" i="15"/>
  <c r="W107" i="15"/>
  <c r="X107" i="15"/>
  <c r="B22" i="3"/>
  <c r="AA107" i="15"/>
  <c r="AF6" i="15"/>
  <c r="AJ6" i="15" l="1"/>
  <c r="AJ7" i="15" s="1"/>
  <c r="AJ8" i="15" s="1"/>
  <c r="AJ9" i="15" s="1"/>
  <c r="AJ10" i="15" s="1"/>
  <c r="AJ11" i="15" s="1"/>
  <c r="AJ12" i="15" s="1"/>
  <c r="AJ13" i="15" s="1"/>
  <c r="AJ14" i="15" s="1"/>
  <c r="AJ15" i="15" s="1"/>
  <c r="AJ16" i="15" s="1"/>
  <c r="AJ17" i="15" s="1"/>
  <c r="AJ18" i="15" s="1"/>
  <c r="AJ19" i="15" s="1"/>
  <c r="AJ20" i="15" s="1"/>
  <c r="AJ21" i="15" s="1"/>
  <c r="AJ22" i="15" s="1"/>
  <c r="AJ23" i="15" s="1"/>
  <c r="AJ24" i="15" s="1"/>
  <c r="AJ25" i="15" s="1"/>
  <c r="AJ26" i="15" s="1"/>
  <c r="AJ27" i="15" s="1"/>
  <c r="AJ28" i="15" s="1"/>
  <c r="AJ29" i="15" s="1"/>
  <c r="AJ30" i="15" s="1"/>
  <c r="AJ31" i="15" s="1"/>
  <c r="AJ32" i="15" s="1"/>
  <c r="AJ33" i="15" s="1"/>
  <c r="AJ34" i="15" s="1"/>
  <c r="AJ35" i="15" s="1"/>
  <c r="AJ36" i="15" s="1"/>
  <c r="AJ37" i="15" s="1"/>
  <c r="AJ38" i="15" s="1"/>
  <c r="AJ39" i="15" s="1"/>
  <c r="AJ40" i="15" s="1"/>
  <c r="AJ41" i="15" s="1"/>
  <c r="AJ42" i="15" s="1"/>
  <c r="AJ43" i="15" s="1"/>
  <c r="AJ44" i="15" s="1"/>
  <c r="AJ45" i="15" s="1"/>
  <c r="AJ46" i="15" s="1"/>
  <c r="AJ47" i="15" s="1"/>
  <c r="AJ48" i="15" s="1"/>
  <c r="AJ49" i="15" s="1"/>
  <c r="AJ50" i="15" s="1"/>
  <c r="AJ51" i="15" s="1"/>
  <c r="AJ52" i="15" s="1"/>
  <c r="AJ53" i="15" s="1"/>
  <c r="AJ54" i="15" s="1"/>
  <c r="AJ55" i="15" s="1"/>
  <c r="AJ56" i="15" s="1"/>
  <c r="AJ57" i="15" s="1"/>
  <c r="AJ58" i="15" s="1"/>
  <c r="AJ59" i="15" s="1"/>
  <c r="AJ60" i="15" s="1"/>
  <c r="AJ61" i="15" s="1"/>
  <c r="AJ62" i="15" s="1"/>
  <c r="AJ63" i="15" s="1"/>
  <c r="AJ64" i="15" s="1"/>
  <c r="AJ65" i="15" s="1"/>
  <c r="AJ66" i="15" s="1"/>
  <c r="AJ67" i="15" s="1"/>
  <c r="AJ68" i="15" s="1"/>
  <c r="AJ69" i="15" s="1"/>
  <c r="AJ70" i="15" s="1"/>
  <c r="AJ71" i="15" s="1"/>
  <c r="AJ72" i="15" s="1"/>
  <c r="AJ73" i="15" s="1"/>
  <c r="AJ74" i="15" s="1"/>
  <c r="AJ75" i="15" s="1"/>
  <c r="AJ76" i="15" s="1"/>
  <c r="AJ77" i="15" s="1"/>
  <c r="AJ78" i="15" s="1"/>
  <c r="AJ79" i="15" s="1"/>
  <c r="AJ80" i="15" s="1"/>
  <c r="AJ81" i="15" s="1"/>
  <c r="AJ82" i="15" s="1"/>
  <c r="AJ83" i="15" s="1"/>
  <c r="AJ85" i="15" s="1"/>
  <c r="AJ86" i="15" s="1"/>
  <c r="AJ87" i="15" s="1"/>
  <c r="AJ88" i="15" s="1"/>
  <c r="AJ89" i="15" s="1"/>
  <c r="AJ90" i="15" s="1"/>
  <c r="AF103" i="15"/>
  <c r="Y105" i="15"/>
  <c r="Y107" i="15" s="1"/>
  <c r="D26" i="3"/>
  <c r="B26" i="3"/>
  <c r="H31" i="13"/>
  <c r="F26" i="3" l="1"/>
  <c r="K105" i="15" l="1"/>
  <c r="R107" i="15"/>
  <c r="P105" i="15"/>
  <c r="P107" i="15" s="1"/>
  <c r="N105" i="15"/>
  <c r="G105" i="15"/>
  <c r="B20" i="3"/>
  <c r="D22" i="3" l="1"/>
  <c r="F22" i="3" s="1"/>
  <c r="AE107" i="15"/>
  <c r="K107" i="15"/>
  <c r="B23" i="3" l="1"/>
  <c r="B9" i="3"/>
  <c r="B27" i="3"/>
  <c r="B28" i="3"/>
  <c r="B19" i="3"/>
  <c r="D23" i="3" l="1"/>
  <c r="D16" i="3"/>
  <c r="D24" i="3"/>
  <c r="D28" i="3"/>
  <c r="D27" i="3"/>
  <c r="D20" i="3"/>
  <c r="H12" i="3" l="1"/>
  <c r="H35" i="3" s="1"/>
  <c r="H39" i="3" s="1"/>
  <c r="F16" i="3"/>
  <c r="F27" i="3"/>
  <c r="F28" i="3"/>
  <c r="F19" i="3"/>
  <c r="F20" i="3"/>
  <c r="F24" i="3"/>
  <c r="D12" i="3" l="1"/>
  <c r="D35" i="3" s="1"/>
  <c r="F23" i="3"/>
  <c r="E111" i="15" l="1"/>
  <c r="B15" i="3"/>
  <c r="B33" i="3" s="1"/>
  <c r="N107" i="15"/>
  <c r="D15" i="3"/>
  <c r="F33" i="3" l="1"/>
  <c r="F15" i="3"/>
  <c r="B7" i="3"/>
  <c r="B12" i="3" s="1"/>
  <c r="B35" i="3" s="1"/>
  <c r="G107" i="15"/>
  <c r="B39" i="3" l="1"/>
  <c r="F35" i="3"/>
  <c r="E110" i="15"/>
  <c r="F12" i="3"/>
</calcChain>
</file>

<file path=xl/sharedStrings.xml><?xml version="1.0" encoding="utf-8"?>
<sst xmlns="http://schemas.openxmlformats.org/spreadsheetml/2006/main" count="444" uniqueCount="270">
  <si>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</si>
  <si>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</si>
  <si>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</si>
  <si>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</si>
  <si>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</si>
  <si>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</si>
  <si>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</si>
  <si>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</si>
  <si>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</si>
  <si>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</si>
  <si>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</si>
  <si>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</si>
  <si>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</si>
  <si>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</si>
  <si>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</si>
  <si>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</si>
  <si>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</si>
  <si>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</si>
  <si>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</si>
  <si>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</si>
  <si>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</si>
  <si>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</si>
  <si>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</si>
  <si>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</si>
  <si>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</si>
  <si>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</si>
  <si>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</si>
  <si>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</si>
  <si>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</si>
  <si>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</si>
  <si>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</si>
  <si>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</si>
  <si>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</si>
  <si>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</si>
  <si>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</si>
  <si>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</si>
  <si>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</si>
  <si>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VAT</t>
  </si>
  <si>
    <t>CASH BOOK</t>
  </si>
  <si>
    <t>Date</t>
  </si>
  <si>
    <t>Ref</t>
  </si>
  <si>
    <t>Receipt</t>
  </si>
  <si>
    <t>Payment</t>
  </si>
  <si>
    <t>Payments</t>
  </si>
  <si>
    <t>Grants/donations</t>
  </si>
  <si>
    <t>Admin</t>
  </si>
  <si>
    <t>S137</t>
  </si>
  <si>
    <t>Maint</t>
  </si>
  <si>
    <t>Leg/Prof</t>
  </si>
  <si>
    <t>Payment Type</t>
  </si>
  <si>
    <t>Clerk's exp</t>
  </si>
  <si>
    <t>Payment Check</t>
  </si>
  <si>
    <t>Receipt Check</t>
  </si>
  <si>
    <t>Vat Paid</t>
  </si>
  <si>
    <t>Projects</t>
  </si>
  <si>
    <t>Capital expenditure</t>
  </si>
  <si>
    <t>General Savings Account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</si>
  <si>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</si>
  <si>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</si>
  <si>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</si>
  <si>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</si>
  <si>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Administration</t>
  </si>
  <si>
    <t>Outdoor spaces</t>
  </si>
  <si>
    <t>Out Spac</t>
  </si>
  <si>
    <t>Accounts</t>
  </si>
  <si>
    <t xml:space="preserve">Current </t>
  </si>
  <si>
    <t>Savings</t>
  </si>
  <si>
    <t>N/A</t>
  </si>
  <si>
    <t>Account  Transfers</t>
  </si>
  <si>
    <t>Donations</t>
  </si>
  <si>
    <t>Cap Exp</t>
  </si>
  <si>
    <t>U/R VAT</t>
  </si>
  <si>
    <t>Less Payments</t>
  </si>
  <si>
    <t>Utilities</t>
  </si>
  <si>
    <t>|</t>
  </si>
  <si>
    <t>Clerk's WFH allowance</t>
  </si>
  <si>
    <t xml:space="preserve">Clerk's WFH </t>
  </si>
  <si>
    <t>Opening balance</t>
  </si>
  <si>
    <t>Opening Balance 1st April 2025</t>
  </si>
  <si>
    <t xml:space="preserve">Full Bank Reconciliation </t>
  </si>
  <si>
    <t>WALKINGTOM PARISH COUNCIL</t>
  </si>
  <si>
    <t>Walkington</t>
  </si>
  <si>
    <t>Walkington Parish Council</t>
  </si>
  <si>
    <t>10th April</t>
  </si>
  <si>
    <t>Margaret Rose</t>
  </si>
  <si>
    <t>Online</t>
  </si>
  <si>
    <t>P25/26-1</t>
  </si>
  <si>
    <t>Vivien Swann</t>
  </si>
  <si>
    <t>P25/26-2</t>
  </si>
  <si>
    <t xml:space="preserve">Chairman's </t>
  </si>
  <si>
    <t>Allowance</t>
  </si>
  <si>
    <t>16th April</t>
  </si>
  <si>
    <t>JM &amp; SA Griffin</t>
  </si>
  <si>
    <t>R25/26-1</t>
  </si>
  <si>
    <t>28th April</t>
  </si>
  <si>
    <t>HSBC</t>
  </si>
  <si>
    <t>Bank charges</t>
  </si>
  <si>
    <t>P25/25-3</t>
  </si>
  <si>
    <t>29th April</t>
  </si>
  <si>
    <t>Helen Wright</t>
  </si>
  <si>
    <t>R25/26-2</t>
  </si>
  <si>
    <t>Rackhams</t>
  </si>
  <si>
    <t>P25/26-4</t>
  </si>
  <si>
    <t>Audit</t>
  </si>
  <si>
    <t>HMRC</t>
  </si>
  <si>
    <t>P25/26-5</t>
  </si>
  <si>
    <t>P25/26-6</t>
  </si>
  <si>
    <t>Tim Hardy</t>
  </si>
  <si>
    <t>P25/26-7</t>
  </si>
  <si>
    <t>P25/26-8</t>
  </si>
  <si>
    <t>30th April</t>
  </si>
  <si>
    <t>ERYC</t>
  </si>
  <si>
    <t>Direct credit</t>
  </si>
  <si>
    <t>R25/26-3</t>
  </si>
  <si>
    <t>NEST</t>
  </si>
  <si>
    <t>Direct debit</t>
  </si>
  <si>
    <t>P25/26-9</t>
  </si>
  <si>
    <t>Payroll</t>
  </si>
  <si>
    <t>Chairman's allowance</t>
  </si>
  <si>
    <t>Pits</t>
  </si>
  <si>
    <t>Allotments</t>
  </si>
  <si>
    <t xml:space="preserve">VAT </t>
  </si>
  <si>
    <t>27th May</t>
  </si>
  <si>
    <t>Sign Max</t>
  </si>
  <si>
    <t>P25/26-10</t>
  </si>
  <si>
    <t>Yorkshire Maintenance</t>
  </si>
  <si>
    <t>P25/26-11</t>
  </si>
  <si>
    <t>Zurich</t>
  </si>
  <si>
    <t>P25/26-12</t>
  </si>
  <si>
    <t>ERNLLCA</t>
  </si>
  <si>
    <t>P25/26-13</t>
  </si>
  <si>
    <t>P25/26-14</t>
  </si>
  <si>
    <t>3rd June</t>
  </si>
  <si>
    <t>P25/26-15</t>
  </si>
  <si>
    <t>16th June</t>
  </si>
  <si>
    <t>P25/26-16</t>
  </si>
  <si>
    <t>P25/26-17</t>
  </si>
  <si>
    <t>Woodland Nurseries</t>
  </si>
  <si>
    <t>P25/26-18</t>
  </si>
  <si>
    <t>HNS Publishing</t>
  </si>
  <si>
    <t>P25/26-19</t>
  </si>
  <si>
    <t>Pittaway Decorative</t>
  </si>
  <si>
    <t>P25/26-20</t>
  </si>
  <si>
    <t>Painless Payroll</t>
  </si>
  <si>
    <t>P25/26-21</t>
  </si>
  <si>
    <t>17th June</t>
  </si>
  <si>
    <t>Wold Trees</t>
  </si>
  <si>
    <t>P25/26-22</t>
  </si>
  <si>
    <t>Grant Networks Ltd</t>
  </si>
  <si>
    <t>P25/26-23</t>
  </si>
  <si>
    <t>18th June</t>
  </si>
  <si>
    <t>Walkington newsletter</t>
  </si>
  <si>
    <t>P25/26-24</t>
  </si>
  <si>
    <t>25th June</t>
  </si>
  <si>
    <t>P25/26-25</t>
  </si>
  <si>
    <t>27th June</t>
  </si>
  <si>
    <t>Currys</t>
  </si>
  <si>
    <t>P25/26-26</t>
  </si>
  <si>
    <t>28th June</t>
  </si>
  <si>
    <t>P25/26-27</t>
  </si>
  <si>
    <t>3rd July</t>
  </si>
  <si>
    <t>LB Landscapes Ltd</t>
  </si>
  <si>
    <t>P25/26-28</t>
  </si>
  <si>
    <t>17th July</t>
  </si>
  <si>
    <t>Information Commissioner</t>
  </si>
  <si>
    <t>P25/26-29</t>
  </si>
  <si>
    <t>Cheque 100046</t>
  </si>
  <si>
    <t>P25/26-30</t>
  </si>
  <si>
    <t>18th July</t>
  </si>
  <si>
    <t>P25/26-31</t>
  </si>
  <si>
    <t>P25/26-32</t>
  </si>
  <si>
    <t>28th July</t>
  </si>
  <si>
    <t>P25/26-33</t>
  </si>
  <si>
    <t>31st July</t>
  </si>
  <si>
    <t>P25/26-34</t>
  </si>
  <si>
    <t>Smith of Derby</t>
  </si>
  <si>
    <t>P25/26-35</t>
  </si>
  <si>
    <t>P25/26-36</t>
  </si>
  <si>
    <t>Gunner Cooke</t>
  </si>
  <si>
    <t>P25/26-37</t>
  </si>
  <si>
    <t>Ashley Thorogood</t>
  </si>
  <si>
    <t>P25/26-38</t>
  </si>
  <si>
    <t>1st August</t>
  </si>
  <si>
    <t>P25/26-39</t>
  </si>
  <si>
    <t>28th August</t>
  </si>
  <si>
    <t>P25/26-40</t>
  </si>
  <si>
    <t>1st September</t>
  </si>
  <si>
    <t>P25/26-41</t>
  </si>
  <si>
    <t>P25/26-42</t>
  </si>
  <si>
    <t>P25/26-43</t>
  </si>
  <si>
    <t>12th September</t>
  </si>
  <si>
    <t>P25/26-44</t>
  </si>
  <si>
    <t>P25/26-45</t>
  </si>
  <si>
    <t>P25/26-46</t>
  </si>
  <si>
    <t>30th September</t>
  </si>
  <si>
    <t>R25/26-4</t>
  </si>
  <si>
    <t>1st October</t>
  </si>
  <si>
    <t>P25/26-47</t>
  </si>
  <si>
    <t>P25/26-48</t>
  </si>
  <si>
    <t>16th October</t>
  </si>
  <si>
    <t>Arthur Day</t>
  </si>
  <si>
    <t>P25/26-49</t>
  </si>
  <si>
    <t>P25/26-50</t>
  </si>
  <si>
    <t>P25/26-51</t>
  </si>
  <si>
    <t>P25/26-52</t>
  </si>
  <si>
    <t>22nd October</t>
  </si>
  <si>
    <t>P25/26-53</t>
  </si>
  <si>
    <t>P25/26-54</t>
  </si>
  <si>
    <t>31st October</t>
  </si>
  <si>
    <t>R25/26-5</t>
  </si>
  <si>
    <t>P25/26-55</t>
  </si>
  <si>
    <t>P25/26-56</t>
  </si>
  <si>
    <t>13th November</t>
  </si>
  <si>
    <t>P25/26-57</t>
  </si>
  <si>
    <t>P25/26-58</t>
  </si>
  <si>
    <t>P25/26-59</t>
  </si>
  <si>
    <t>Sherwood and Waudby Trust</t>
  </si>
  <si>
    <t>P25/26-60</t>
  </si>
  <si>
    <t>Rent</t>
  </si>
  <si>
    <t>P25/26-61</t>
  </si>
  <si>
    <t>P25/26-62</t>
  </si>
  <si>
    <t>P25/26-63</t>
  </si>
  <si>
    <t>P25/26-64</t>
  </si>
  <si>
    <t>SR Dowler</t>
  </si>
  <si>
    <t>P25/26-65</t>
  </si>
  <si>
    <t>1st Locate</t>
  </si>
  <si>
    <t>P25/26-66</t>
  </si>
  <si>
    <t>18th December</t>
  </si>
  <si>
    <t>Cheque 100047</t>
  </si>
  <si>
    <t>P25/26-67</t>
  </si>
  <si>
    <t>31st December</t>
  </si>
  <si>
    <t>Transfer to savings account</t>
  </si>
  <si>
    <t>Transfer</t>
  </si>
  <si>
    <t>T25/26-1</t>
  </si>
  <si>
    <t>P25/26-68</t>
  </si>
  <si>
    <t>P25/26-69</t>
  </si>
  <si>
    <t>All Hallows Church</t>
  </si>
  <si>
    <t>1st December</t>
  </si>
  <si>
    <t>P25/26-70</t>
  </si>
  <si>
    <t>P25/26-71</t>
  </si>
  <si>
    <t>Budget 2026/27</t>
  </si>
  <si>
    <t>7th January</t>
  </si>
  <si>
    <t>P25/26-72</t>
  </si>
  <si>
    <t>19th January</t>
  </si>
  <si>
    <t>Defib Warehouse</t>
  </si>
  <si>
    <t>Cheque 100048</t>
  </si>
  <si>
    <t>P25/26-73</t>
  </si>
  <si>
    <t>21st January</t>
  </si>
  <si>
    <t>Walkington Village Hall</t>
  </si>
  <si>
    <t>P25/26-74</t>
  </si>
  <si>
    <t>Rent/Hire</t>
  </si>
  <si>
    <t>23rd January</t>
  </si>
  <si>
    <t>P25/26-75</t>
  </si>
  <si>
    <t>P25/26-76</t>
  </si>
  <si>
    <t>G O Foster</t>
  </si>
  <si>
    <t>P25/26-77</t>
  </si>
  <si>
    <t>28th January</t>
  </si>
  <si>
    <t>P25/26-78</t>
  </si>
  <si>
    <t>Balance per Bank Statement 31st January</t>
  </si>
  <si>
    <t>Transfer from current account</t>
  </si>
  <si>
    <t>Budget for 2025/26</t>
  </si>
  <si>
    <t>10 months to the 31st January 2026</t>
  </si>
  <si>
    <t>10 months</t>
  </si>
  <si>
    <t>Salaries</t>
  </si>
  <si>
    <t>Clerk's expenses</t>
  </si>
  <si>
    <t>Legal &amp; professional services (inc payroll)</t>
  </si>
  <si>
    <t>Maintenance</t>
  </si>
  <si>
    <t>Audit fees</t>
  </si>
  <si>
    <t>Projects/events</t>
  </si>
  <si>
    <t>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</si>
</sst>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\(#,##0\)"/>
    <numFmt numFmtId="165" formatCode="#,##0.00;[Red]\(#,##0.00\)"/>
    <numFmt numFmtId="166" formatCode="&quot;£&quot;#,##0.00"/>
    <numFmt numFmtId="167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7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0" fontId="0" fillId="0" borderId="11" xfId="0" applyBorder="1"/>
    <xf numFmtId="0" fontId="0" fillId="0" borderId="13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167" fontId="0" fillId="3" borderId="12" xfId="0" applyNumberFormat="1" applyFill="1" applyBorder="1"/>
    <xf numFmtId="2" fontId="1" fillId="2" borderId="9" xfId="0" applyNumberFormat="1" applyFont="1" applyFill="1" applyBorder="1"/>
    <xf numFmtId="0" fontId="17" fillId="0" borderId="0" xfId="0" applyFont="1"/>
    <xf numFmtId="0" fontId="18" fillId="0" borderId="0" xfId="0" applyFont="1"/>
    <xf numFmtId="167" fontId="16" fillId="0" borderId="2" xfId="0" applyNumberFormat="1" applyFont="1" applyBorder="1"/>
    <xf numFmtId="167" fontId="1" fillId="3" borderId="12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4" xfId="0" applyNumberFormat="1" applyBorder="1"/>
    <xf numFmtId="2" fontId="0" fillId="0" borderId="6" xfId="0" applyNumberFormat="1" applyBorder="1"/>
    <xf numFmtId="2" fontId="0" fillId="0" borderId="15" xfId="0" applyNumberFormat="1" applyBorder="1"/>
    <xf numFmtId="167" fontId="1" fillId="3" borderId="0" xfId="0" applyNumberFormat="1" applyFont="1" applyFill="1"/>
    <xf numFmtId="2" fontId="1" fillId="0" borderId="8" xfId="0" applyNumberFormat="1" applyFont="1" applyBorder="1"/>
    <xf numFmtId="2" fontId="1" fillId="0" borderId="10" xfId="0" applyNumberFormat="1" applyFont="1" applyBorder="1"/>
    <xf numFmtId="2" fontId="1" fillId="2" borderId="10" xfId="0" applyNumberFormat="1" applyFont="1" applyFill="1" applyBorder="1"/>
    <xf numFmtId="2" fontId="1" fillId="2" borderId="8" xfId="0" applyNumberFormat="1" applyFont="1" applyFill="1" applyBorder="1"/>
    <xf numFmtId="2" fontId="1" fillId="2" borderId="5" xfId="0" applyNumberFormat="1" applyFont="1" applyFill="1" applyBorder="1"/>
    <xf numFmtId="2" fontId="15" fillId="0" borderId="8" xfId="0" applyNumberFormat="1" applyFont="1" applyBorder="1"/>
    <xf numFmtId="2" fontId="1" fillId="0" borderId="0" xfId="0" applyNumberFormat="1" applyFont="1"/>
    <xf numFmtId="2" fontId="1" fillId="2" borderId="0" xfId="0" applyNumberFormat="1" applyFont="1" applyFill="1"/>
    <xf numFmtId="49" fontId="1" fillId="0" borderId="0" xfId="0" applyNumberFormat="1" applyFont="1"/>
    <xf numFmtId="0" fontId="20" fillId="0" borderId="0" xfId="0" applyFont="1" applyAlignment="1">
      <alignment horizontal="center" vertical="center"/>
    </xf>
    <xf numFmtId="166" fontId="0" fillId="0" borderId="6" xfId="0" applyNumberFormat="1" applyBorder="1" applyAlignment="1">
      <alignment horizontal="right"/>
    </xf>
    <xf numFmtId="2" fontId="16" fillId="0" borderId="8" xfId="0" applyNumberFormat="1" applyFont="1" applyBorder="1"/>
    <xf numFmtId="2" fontId="16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5" workbookViewId="0">
      <selection activeCell="B23" sqref="B23"/>
    </sheetView>
  </sheetViews>
  <sheetFormatPr defaultRowHeight="14.5" x14ac:dyDescent="0.35"/>
  <cols>
    <col min="1" max="1" width="57.36328125" customWidth="1"/>
    <col min="2" max="3" width="12.90625" style="25" customWidth="1"/>
  </cols>
  <sheetData>
    <row r="1" spans="1:3" ht="15.5" x14ac:dyDescent="0.35">
      <c r="A1" s="21" t="s">
        <v>82</v>
      </c>
    </row>
    <row r="2" spans="1:3" ht="15.5" x14ac:dyDescent="0.35">
      <c r="A2" s="22"/>
    </row>
    <row r="3" spans="1:3" ht="15.5" x14ac:dyDescent="0.35">
      <c r="A3" s="21" t="s">
        <v>79</v>
      </c>
    </row>
    <row r="4" spans="1:3" ht="15.5" x14ac:dyDescent="0.35">
      <c r="A4" s="23"/>
      <c r="B4" s="26" t="s">
        <v>0</v>
      </c>
      <c r="C4" s="26" t="s">
        <v>0</v>
      </c>
    </row>
    <row r="5" spans="1:3" ht="15.5" x14ac:dyDescent="0.35">
      <c r="A5" s="23" t="s">
        <v>1</v>
      </c>
    </row>
    <row r="6" spans="1:3" ht="15.5" x14ac:dyDescent="0.35">
      <c r="A6" s="24" t="s">
        <v>258</v>
      </c>
      <c r="B6" s="25">
        <v>49870.25</v>
      </c>
    </row>
    <row r="7" spans="1:3" ht="15.5" x14ac:dyDescent="0.35">
      <c r="A7" s="24" t="s">
        <v>2</v>
      </c>
    </row>
    <row r="8" spans="1:3" ht="15.5" x14ac:dyDescent="0.35">
      <c r="A8" s="24" t="s">
        <v>3</v>
      </c>
    </row>
    <row r="9" spans="1:3" ht="15.5" x14ac:dyDescent="0.35">
      <c r="A9" s="24"/>
    </row>
    <row r="10" spans="1:3" ht="15.5" x14ac:dyDescent="0.35">
      <c r="A10" s="24"/>
    </row>
    <row r="11" spans="1:3" ht="15.5" x14ac:dyDescent="0.35">
      <c r="A11" s="22"/>
      <c r="B11" s="19">
        <f>B6+B7-B8+B10</f>
        <v>49870.25</v>
      </c>
      <c r="C11" s="25">
        <f>SUM(B6:B7)-B8</f>
        <v>49870.25</v>
      </c>
    </row>
    <row r="12" spans="1:3" ht="15.5" x14ac:dyDescent="0.35">
      <c r="A12" s="22" t="s">
        <v>59</v>
      </c>
    </row>
    <row r="13" spans="1:3" ht="15.5" x14ac:dyDescent="0.35">
      <c r="A13" s="22" t="s">
        <v>258</v>
      </c>
      <c r="B13" s="25">
        <v>35008.86</v>
      </c>
    </row>
    <row r="14" spans="1:3" ht="15.5" x14ac:dyDescent="0.35">
      <c r="A14" s="22"/>
      <c r="C14" s="25">
        <f>B13+B14-B15</f>
        <v>35008.86</v>
      </c>
    </row>
    <row r="15" spans="1:3" ht="15.5" x14ac:dyDescent="0.35">
      <c r="A15" s="22"/>
    </row>
    <row r="16" spans="1:3" ht="16" thickBot="1" x14ac:dyDescent="0.4">
      <c r="A16" s="22" t="s">
        <v>58</v>
      </c>
      <c r="C16" s="42">
        <f>C11+C14</f>
        <v>84879.11</v>
      </c>
    </row>
    <row r="17" spans="1:11" ht="16" thickTop="1" x14ac:dyDescent="0.35">
      <c r="A17" s="22"/>
      <c r="C17" s="27"/>
    </row>
    <row r="18" spans="1:11" ht="15.5" x14ac:dyDescent="0.35">
      <c r="A18" s="21" t="s">
        <v>4</v>
      </c>
      <c r="C18" s="27"/>
    </row>
    <row r="19" spans="1:11" ht="15.5" x14ac:dyDescent="0.35">
      <c r="A19" s="21"/>
      <c r="C19" s="27"/>
    </row>
    <row r="20" spans="1:11" s="3" customFormat="1" ht="15.5" x14ac:dyDescent="0.35">
      <c r="A20" s="23" t="s">
        <v>60</v>
      </c>
      <c r="B20" s="27"/>
      <c r="C20" s="27"/>
    </row>
    <row r="21" spans="1:11" ht="15.5" x14ac:dyDescent="0.35">
      <c r="A21" s="22" t="s">
        <v>78</v>
      </c>
      <c r="B21" s="25">
        <v>57874.26</v>
      </c>
    </row>
    <row r="22" spans="1:11" ht="15.5" x14ac:dyDescent="0.35">
      <c r="A22" s="22" t="s">
        <v>5</v>
      </c>
      <c r="B22" s="25">
        <f>'Cash book'!M103</f>
        <v>55963.71</v>
      </c>
    </row>
    <row r="23" spans="1:11" ht="15.5" x14ac:dyDescent="0.35">
      <c r="A23" s="22" t="s">
        <v>72</v>
      </c>
      <c r="B23" s="4">
        <f>'Cash book'!F103</f>
        <v>28958.86</v>
      </c>
      <c r="C23"/>
      <c r="E23" s="4"/>
      <c r="F23" s="4"/>
      <c r="G23" s="4"/>
      <c r="H23" s="4"/>
      <c r="I23" s="4"/>
      <c r="J23" s="4"/>
      <c r="K23" s="4"/>
    </row>
    <row r="24" spans="1:11" ht="16" thickBot="1" x14ac:dyDescent="0.4">
      <c r="A24" s="22" t="s">
        <v>6</v>
      </c>
      <c r="C24" s="42">
        <f>B21+B22-B23</f>
        <v>84879.11</v>
      </c>
      <c r="E24" s="4"/>
      <c r="F24" s="4"/>
      <c r="G24" s="4"/>
      <c r="H24" s="4"/>
      <c r="I24" s="4"/>
      <c r="J24" s="4"/>
      <c r="K24" s="4"/>
    </row>
    <row r="25" spans="1:11" ht="15" thickTop="1" x14ac:dyDescent="0.35">
      <c r="B25"/>
      <c r="C25"/>
      <c r="E25" s="4"/>
      <c r="F25" s="4"/>
      <c r="G25" s="4"/>
      <c r="H25" s="4"/>
      <c r="I25" s="4"/>
      <c r="J25" s="4"/>
      <c r="K25" s="4"/>
    </row>
    <row r="26" spans="1:11" x14ac:dyDescent="0.35">
      <c r="B26"/>
      <c r="C26"/>
      <c r="E26" s="4"/>
      <c r="F26" s="4"/>
      <c r="G26" s="4"/>
      <c r="H26" s="4"/>
      <c r="I26" s="4"/>
      <c r="J26" s="4"/>
      <c r="K26" s="4"/>
    </row>
    <row r="27" spans="1:11" ht="15.5" x14ac:dyDescent="0.35">
      <c r="A27" s="22"/>
    </row>
    <row r="28" spans="1:11" ht="15.5" x14ac:dyDescent="0.35">
      <c r="A28" s="22"/>
      <c r="B28" s="43"/>
      <c r="C28" s="27"/>
    </row>
    <row r="29" spans="1:11" ht="15.5" x14ac:dyDescent="0.35">
      <c r="A29" s="22"/>
    </row>
    <row r="30" spans="1:11" ht="15.5" x14ac:dyDescent="0.35">
      <c r="A30" s="22"/>
      <c r="B30" s="25" t="s">
        <v>11</v>
      </c>
    </row>
    <row r="31" spans="1:11" ht="15.5" x14ac:dyDescent="0.35">
      <c r="A31" s="22"/>
    </row>
    <row r="32" spans="1:11" ht="15.5" x14ac:dyDescent="0.35">
      <c r="A32" s="22"/>
    </row>
    <row r="33" spans="1:3" ht="15.5" x14ac:dyDescent="0.35">
      <c r="A33" s="22"/>
      <c r="C33" s="27"/>
    </row>
    <row r="34" spans="1:3" ht="15.5" x14ac:dyDescent="0.3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87AC-7B4A-43F4-A6C1-1662BAEA0D43}">
  <dimension ref="A1:F32"/>
  <sheetViews>
    <sheetView topLeftCell="A24" workbookViewId="0">
      <selection activeCell="F7" sqref="F7"/>
    </sheetView>
  </sheetViews>
  <sheetFormatPr defaultRowHeight="14.5" x14ac:dyDescent="0.35"/>
  <cols>
    <col min="1" max="1" width="15.08984375" style="38" customWidth="1"/>
    <col min="2" max="2" width="30.90625" style="38" customWidth="1"/>
    <col min="3" max="3" width="12.54296875" style="4" customWidth="1"/>
    <col min="5" max="5" width="12.54296875" style="4" customWidth="1"/>
    <col min="6" max="6" width="16.08984375" customWidth="1"/>
  </cols>
  <sheetData>
    <row r="1" spans="1:6" x14ac:dyDescent="0.35">
      <c r="A1" s="36" t="s">
        <v>56</v>
      </c>
      <c r="B1" s="37"/>
    </row>
    <row r="2" spans="1:6" x14ac:dyDescent="0.35">
      <c r="A2" s="36"/>
      <c r="B2" s="37"/>
      <c r="C2" s="71"/>
    </row>
    <row r="3" spans="1:6" x14ac:dyDescent="0.35">
      <c r="C3" s="39"/>
      <c r="D3" s="2" t="s">
        <v>57</v>
      </c>
      <c r="E3" s="39" t="s">
        <v>33</v>
      </c>
      <c r="F3" s="39" t="s">
        <v>77</v>
      </c>
    </row>
    <row r="4" spans="1:6" x14ac:dyDescent="0.35">
      <c r="F4" s="69">
        <v>0</v>
      </c>
    </row>
    <row r="5" spans="1:6" x14ac:dyDescent="0.35">
      <c r="A5" s="38" t="s">
        <v>230</v>
      </c>
      <c r="B5" s="38" t="s">
        <v>259</v>
      </c>
      <c r="C5" s="4">
        <v>35000</v>
      </c>
      <c r="D5" s="68"/>
      <c r="E5" s="4">
        <f>C5+D5</f>
        <v>35000</v>
      </c>
      <c r="F5" s="4">
        <f>F4+E5</f>
        <v>35000</v>
      </c>
    </row>
    <row r="6" spans="1:6" x14ac:dyDescent="0.35">
      <c r="A6" s="38" t="s">
        <v>241</v>
      </c>
      <c r="B6" s="38" t="s">
        <v>57</v>
      </c>
      <c r="D6" s="4">
        <v>8.86</v>
      </c>
      <c r="E6" s="4">
        <f>C6+D6</f>
        <v>8.86</v>
      </c>
      <c r="F6" s="4">
        <f>F5+E6</f>
        <v>35008.86</v>
      </c>
    </row>
    <row r="7" spans="1:6" x14ac:dyDescent="0.35">
      <c r="D7" s="4"/>
    </row>
    <row r="8" spans="1:6" x14ac:dyDescent="0.35">
      <c r="D8" s="4"/>
      <c r="E8" s="41"/>
    </row>
    <row r="9" spans="1:6" x14ac:dyDescent="0.35">
      <c r="D9" s="4"/>
      <c r="E9" s="41"/>
    </row>
    <row r="10" spans="1:6" x14ac:dyDescent="0.35">
      <c r="D10" s="4"/>
      <c r="E10" s="41"/>
    </row>
    <row r="11" spans="1:6" x14ac:dyDescent="0.35">
      <c r="D11" s="4"/>
      <c r="E11" s="41"/>
    </row>
    <row r="12" spans="1:6" x14ac:dyDescent="0.35">
      <c r="C12" s="41"/>
      <c r="D12" s="4"/>
      <c r="E12" s="41"/>
    </row>
    <row r="13" spans="1:6" x14ac:dyDescent="0.35">
      <c r="C13" s="41"/>
      <c r="D13" s="4"/>
      <c r="E13" s="41"/>
    </row>
    <row r="14" spans="1:6" x14ac:dyDescent="0.35">
      <c r="C14" s="41"/>
      <c r="D14" s="4"/>
      <c r="E14" s="41"/>
    </row>
    <row r="15" spans="1:6" x14ac:dyDescent="0.35">
      <c r="C15" s="41"/>
      <c r="D15" s="4"/>
      <c r="E15" s="41"/>
    </row>
    <row r="16" spans="1:6" x14ac:dyDescent="0.35">
      <c r="C16" s="41"/>
      <c r="D16" s="4"/>
      <c r="E16" s="41"/>
    </row>
    <row r="17" spans="2:6" x14ac:dyDescent="0.35">
      <c r="C17" s="41"/>
      <c r="D17" s="4"/>
      <c r="E17" s="41"/>
    </row>
    <row r="18" spans="2:6" x14ac:dyDescent="0.35">
      <c r="C18" s="41"/>
      <c r="D18" s="4"/>
      <c r="E18" s="41"/>
    </row>
    <row r="19" spans="2:6" x14ac:dyDescent="0.35">
      <c r="C19" s="41"/>
      <c r="D19" s="4"/>
      <c r="E19" s="41"/>
    </row>
    <row r="20" spans="2:6" x14ac:dyDescent="0.35">
      <c r="C20" s="41"/>
      <c r="D20" s="4"/>
      <c r="E20" s="41"/>
    </row>
    <row r="21" spans="2:6" x14ac:dyDescent="0.35">
      <c r="C21" s="41"/>
      <c r="D21" s="4"/>
      <c r="E21" s="41"/>
    </row>
    <row r="22" spans="2:6" x14ac:dyDescent="0.35">
      <c r="C22" s="41"/>
      <c r="D22" s="4"/>
      <c r="E22" s="41"/>
    </row>
    <row r="23" spans="2:6" x14ac:dyDescent="0.35">
      <c r="C23" s="41"/>
      <c r="D23" s="4"/>
      <c r="E23" s="41"/>
    </row>
    <row r="24" spans="2:6" x14ac:dyDescent="0.35">
      <c r="C24" s="41"/>
      <c r="D24" s="4"/>
      <c r="E24" s="40"/>
    </row>
    <row r="25" spans="2:6" x14ac:dyDescent="0.35">
      <c r="C25" s="41"/>
      <c r="D25" s="4"/>
      <c r="E25" s="41"/>
    </row>
    <row r="26" spans="2:6" x14ac:dyDescent="0.35">
      <c r="C26" s="41"/>
      <c r="D26" s="4"/>
      <c r="E26" s="41"/>
    </row>
    <row r="27" spans="2:6" x14ac:dyDescent="0.35">
      <c r="C27" s="41"/>
      <c r="D27" s="4"/>
      <c r="E27" s="41"/>
    </row>
    <row r="28" spans="2:6" x14ac:dyDescent="0.35">
      <c r="C28" s="41"/>
      <c r="D28" s="4"/>
      <c r="E28" s="41"/>
    </row>
    <row r="29" spans="2:6" x14ac:dyDescent="0.35">
      <c r="C29" s="41"/>
      <c r="D29" s="4"/>
      <c r="E29" s="41"/>
    </row>
    <row r="30" spans="2:6" x14ac:dyDescent="0.35">
      <c r="C30" s="41"/>
      <c r="D30" s="4"/>
      <c r="E30" s="41"/>
    </row>
    <row r="31" spans="2:6" x14ac:dyDescent="0.35">
      <c r="B31" s="70" t="s">
        <v>33</v>
      </c>
      <c r="C31" s="18">
        <f t="shared" ref="C31" si="0">SUM(C5:C29)</f>
        <v>35000</v>
      </c>
      <c r="D31" s="18">
        <f>SUM(D5:D29)</f>
        <v>8.86</v>
      </c>
      <c r="E31" s="18">
        <f>SUM(E6:E30)</f>
        <v>8.86</v>
      </c>
      <c r="F31" s="18">
        <f>F5+E6</f>
        <v>35008.86</v>
      </c>
    </row>
    <row r="32" spans="2:6" x14ac:dyDescent="0.35">
      <c r="F3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opLeftCell="A20" workbookViewId="0">
      <selection activeCell="D15" sqref="D15"/>
    </sheetView>
  </sheetViews>
  <sheetFormatPr defaultRowHeight="14.5" x14ac:dyDescent="0.35"/>
  <cols>
    <col min="1" max="1" width="46" customWidth="1"/>
    <col min="2" max="2" width="11.36328125" customWidth="1"/>
    <col min="3" max="3" width="4.6328125" customWidth="1"/>
    <col min="4" max="4" width="11.54296875" customWidth="1"/>
    <col min="5" max="5" width="3.90625" customWidth="1"/>
    <col min="6" max="6" width="11.54296875" customWidth="1"/>
    <col min="7" max="7" width="4.36328125" customWidth="1"/>
    <col min="8" max="8" width="12.08984375" customWidth="1"/>
    <col min="9" max="9" width="6" customWidth="1"/>
    <col min="10" max="10" width="37.453125" customWidth="1"/>
  </cols>
  <sheetData>
    <row r="1" spans="1:10" x14ac:dyDescent="0.35">
      <c r="A1" s="3" t="s">
        <v>80</v>
      </c>
      <c r="B1" s="3"/>
      <c r="H1" s="13">
        <v>10</v>
      </c>
      <c r="I1" s="13"/>
      <c r="J1" s="15"/>
    </row>
    <row r="2" spans="1:10" x14ac:dyDescent="0.35">
      <c r="A2" s="3" t="s">
        <v>7</v>
      </c>
      <c r="B2" s="2" t="s">
        <v>8</v>
      </c>
      <c r="D2" s="2" t="s">
        <v>262</v>
      </c>
      <c r="E2" s="2"/>
      <c r="F2" s="2" t="s">
        <v>9</v>
      </c>
      <c r="G2" s="2"/>
      <c r="H2" s="2" t="s">
        <v>10</v>
      </c>
      <c r="I2" s="3"/>
      <c r="J2" s="7"/>
    </row>
    <row r="3" spans="1:10" ht="15.5" x14ac:dyDescent="0.35">
      <c r="A3" s="23" t="s">
        <v>261</v>
      </c>
      <c r="B3" s="12" t="s">
        <v>11</v>
      </c>
      <c r="C3" s="12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5">
      <c r="B4" s="3"/>
      <c r="C4" s="3"/>
      <c r="D4" s="16" t="s">
        <v>13</v>
      </c>
    </row>
    <row r="5" spans="1:10" x14ac:dyDescent="0.35">
      <c r="A5" s="3"/>
      <c r="B5" s="12" t="s">
        <v>0</v>
      </c>
      <c r="C5" s="3"/>
      <c r="D5" s="12" t="s">
        <v>0</v>
      </c>
      <c r="F5" s="12" t="s">
        <v>0</v>
      </c>
      <c r="H5" s="12" t="s">
        <v>0</v>
      </c>
    </row>
    <row r="6" spans="1:10" x14ac:dyDescent="0.35">
      <c r="A6" s="10" t="s">
        <v>14</v>
      </c>
    </row>
    <row r="7" spans="1:10" x14ac:dyDescent="0.35">
      <c r="A7" t="s">
        <v>15</v>
      </c>
      <c r="B7" s="34">
        <f>'Cash book'!G103</f>
        <v>55409</v>
      </c>
      <c r="C7" s="9"/>
      <c r="E7" s="9"/>
      <c r="F7" s="9"/>
      <c r="G7" s="9"/>
      <c r="H7" s="34">
        <f>Budget!H37</f>
        <v>0</v>
      </c>
      <c r="I7" s="9"/>
    </row>
    <row r="8" spans="1:10" x14ac:dyDescent="0.35">
      <c r="A8" t="s">
        <v>16</v>
      </c>
      <c r="B8" s="34">
        <f>'Cash book'!H103+'Cash book'!J103+'Cash book'!K103+'Cash book'!L103</f>
        <v>554.71</v>
      </c>
      <c r="C8" s="9"/>
      <c r="D8" s="9"/>
      <c r="E8" s="9"/>
      <c r="F8" s="9"/>
      <c r="G8" s="9"/>
      <c r="H8" s="34">
        <v>0</v>
      </c>
      <c r="I8" s="9"/>
    </row>
    <row r="9" spans="1:10" x14ac:dyDescent="0.35">
      <c r="A9" t="s">
        <v>17</v>
      </c>
      <c r="B9" s="34">
        <f>'Cash book'!H103</f>
        <v>320.85000000000002</v>
      </c>
      <c r="C9" s="9"/>
      <c r="D9" s="9"/>
      <c r="E9" s="9"/>
      <c r="F9" s="9"/>
      <c r="G9" s="9"/>
      <c r="H9" s="34">
        <v>0</v>
      </c>
      <c r="I9" s="9"/>
    </row>
    <row r="10" spans="1:10" x14ac:dyDescent="0.35">
      <c r="B10" s="9"/>
      <c r="C10" s="9"/>
      <c r="D10" s="9"/>
      <c r="E10" s="9"/>
      <c r="F10" s="9"/>
      <c r="G10" s="9"/>
      <c r="H10" s="9"/>
      <c r="I10" s="9"/>
    </row>
    <row r="11" spans="1:10" x14ac:dyDescent="0.35">
      <c r="B11" s="11"/>
      <c r="C11" s="9"/>
      <c r="D11" s="11"/>
      <c r="E11" s="9"/>
      <c r="F11" s="11"/>
      <c r="G11" s="9"/>
      <c r="H11" s="11"/>
      <c r="I11" s="9"/>
    </row>
    <row r="12" spans="1:10" x14ac:dyDescent="0.35">
      <c r="A12" t="s">
        <v>18</v>
      </c>
      <c r="B12" s="34">
        <f>SUM(B7:B9)</f>
        <v>56284.56</v>
      </c>
      <c r="C12" s="9"/>
      <c r="D12" s="34">
        <f>+H12*$H$1/12</f>
        <v>0</v>
      </c>
      <c r="E12" s="9"/>
      <c r="F12" s="34">
        <f>+B12-D12</f>
        <v>56284.56</v>
      </c>
      <c r="G12" s="9"/>
      <c r="H12" s="34">
        <f>SUM(H7:H11)</f>
        <v>0</v>
      </c>
      <c r="I12" s="9"/>
    </row>
    <row r="13" spans="1:10" x14ac:dyDescent="0.35">
      <c r="B13" s="9"/>
      <c r="C13" s="9"/>
      <c r="D13" s="9"/>
      <c r="E13" s="9"/>
      <c r="F13" s="9"/>
      <c r="G13" s="9"/>
      <c r="H13" s="9"/>
      <c r="I13" s="9"/>
    </row>
    <row r="14" spans="1:10" x14ac:dyDescent="0.35">
      <c r="A14" s="10" t="s">
        <v>19</v>
      </c>
      <c r="B14" s="9"/>
      <c r="C14" s="9"/>
      <c r="D14" s="9"/>
      <c r="E14" s="9"/>
      <c r="F14" s="9"/>
      <c r="G14" s="9"/>
      <c r="H14" s="9"/>
      <c r="I14" s="9"/>
    </row>
    <row r="15" spans="1:10" x14ac:dyDescent="0.35">
      <c r="A15" t="s">
        <v>20</v>
      </c>
      <c r="B15" s="34">
        <f>'Cash book'!N103</f>
        <v>8676.52</v>
      </c>
      <c r="C15" s="9"/>
      <c r="D15" s="34">
        <f t="shared" ref="D15:D32" si="0">+H15*$H$1/12</f>
        <v>0</v>
      </c>
      <c r="E15" s="9"/>
      <c r="F15" s="9">
        <f t="shared" ref="F15:F33" si="1">-B15+D15</f>
        <v>-8676.52</v>
      </c>
      <c r="G15" s="9"/>
      <c r="H15" s="34">
        <f>Budget!H7</f>
        <v>0</v>
      </c>
      <c r="I15" s="9"/>
    </row>
    <row r="16" spans="1:10" x14ac:dyDescent="0.35">
      <c r="A16" t="s">
        <v>21</v>
      </c>
      <c r="B16" s="34">
        <f>'Cash book'!P103</f>
        <v>76.27</v>
      </c>
      <c r="C16" s="9"/>
      <c r="D16" s="34">
        <f t="shared" si="0"/>
        <v>0</v>
      </c>
      <c r="E16" s="9"/>
      <c r="F16" s="9">
        <f t="shared" si="1"/>
        <v>-76.27</v>
      </c>
      <c r="G16" s="9"/>
      <c r="H16" s="34">
        <f>Budget!H8</f>
        <v>0</v>
      </c>
      <c r="I16" s="9"/>
    </row>
    <row r="17" spans="1:9" x14ac:dyDescent="0.35">
      <c r="A17" t="s">
        <v>75</v>
      </c>
      <c r="B17" s="34">
        <f>'Cash book'!O103</f>
        <v>0</v>
      </c>
      <c r="C17" s="9"/>
      <c r="D17" s="34">
        <f t="shared" si="0"/>
        <v>0</v>
      </c>
      <c r="E17" s="9"/>
      <c r="F17" s="9">
        <f t="shared" si="1"/>
        <v>0</v>
      </c>
      <c r="G17" s="9"/>
      <c r="H17" s="34">
        <f>Budget!H9</f>
        <v>0</v>
      </c>
      <c r="I17" s="9"/>
    </row>
    <row r="18" spans="1:9" x14ac:dyDescent="0.35">
      <c r="A18" t="s">
        <v>118</v>
      </c>
      <c r="B18" s="34">
        <f>'Cash book'!Q103</f>
        <v>100</v>
      </c>
      <c r="C18" s="9"/>
      <c r="D18" s="34"/>
      <c r="E18" s="9"/>
      <c r="F18" s="9"/>
      <c r="G18" s="9"/>
      <c r="H18" s="34"/>
      <c r="I18" s="9"/>
    </row>
    <row r="19" spans="1:9" x14ac:dyDescent="0.35">
      <c r="A19" t="s">
        <v>22</v>
      </c>
      <c r="B19" s="34">
        <f>'Cash book'!AE103</f>
        <v>0</v>
      </c>
      <c r="C19" s="9"/>
      <c r="D19" s="34">
        <f>+H10*$H$1/12</f>
        <v>0</v>
      </c>
      <c r="E19" s="9"/>
      <c r="F19" s="9">
        <f t="shared" si="1"/>
        <v>0</v>
      </c>
      <c r="G19" s="9"/>
      <c r="H19" s="34">
        <f>Budget!H10</f>
        <v>0</v>
      </c>
      <c r="I19" s="9"/>
    </row>
    <row r="20" spans="1:9" x14ac:dyDescent="0.35">
      <c r="A20" t="s">
        <v>23</v>
      </c>
      <c r="B20" s="34">
        <f>'Cash book'!T103</f>
        <v>1321.57</v>
      </c>
      <c r="C20" s="9"/>
      <c r="D20" s="34">
        <f t="shared" si="0"/>
        <v>0</v>
      </c>
      <c r="E20" s="9"/>
      <c r="F20" s="9">
        <f t="shared" si="1"/>
        <v>-1321.57</v>
      </c>
      <c r="G20" s="9"/>
      <c r="H20" s="34">
        <f>Budget!H11+Budget!H18</f>
        <v>0</v>
      </c>
      <c r="I20" s="9"/>
    </row>
    <row r="21" spans="1:9" x14ac:dyDescent="0.35">
      <c r="A21" t="s">
        <v>103</v>
      </c>
      <c r="B21" s="34">
        <f>'Cash book'!S103</f>
        <v>492</v>
      </c>
      <c r="C21" s="9"/>
      <c r="D21" s="34"/>
      <c r="E21" s="9"/>
      <c r="F21" s="9"/>
      <c r="G21" s="9"/>
      <c r="H21" s="34"/>
      <c r="I21" s="9"/>
    </row>
    <row r="22" spans="1:9" x14ac:dyDescent="0.35">
      <c r="A22" t="s">
        <v>62</v>
      </c>
      <c r="B22" s="34">
        <f>'Cash book'!Y103</f>
        <v>109.49</v>
      </c>
      <c r="C22" s="9"/>
      <c r="D22" s="34">
        <f t="shared" si="0"/>
        <v>0</v>
      </c>
      <c r="E22" s="9"/>
      <c r="F22" s="9">
        <f t="shared" si="1"/>
        <v>-109.49</v>
      </c>
      <c r="G22" s="9"/>
      <c r="H22" s="34">
        <f>Budget!H21</f>
        <v>0</v>
      </c>
      <c r="I22" s="9"/>
    </row>
    <row r="23" spans="1:9" x14ac:dyDescent="0.35">
      <c r="A23" t="s">
        <v>24</v>
      </c>
      <c r="B23" s="34">
        <f>'Cash book'!AA103</f>
        <v>12233.720000000001</v>
      </c>
      <c r="C23" s="9"/>
      <c r="D23" s="34">
        <f t="shared" si="0"/>
        <v>0</v>
      </c>
      <c r="E23" s="9"/>
      <c r="F23" s="9">
        <f t="shared" si="1"/>
        <v>-12233.720000000001</v>
      </c>
      <c r="G23" s="9"/>
      <c r="H23" s="34">
        <f>Budget!H12</f>
        <v>0</v>
      </c>
      <c r="I23" s="9"/>
    </row>
    <row r="24" spans="1:9" x14ac:dyDescent="0.35">
      <c r="A24" t="s">
        <v>25</v>
      </c>
      <c r="B24" s="34">
        <f>'Cash book'!U103</f>
        <v>654.24</v>
      </c>
      <c r="C24" s="9"/>
      <c r="D24" s="34">
        <f t="shared" si="0"/>
        <v>0</v>
      </c>
      <c r="E24" s="9"/>
      <c r="F24" s="9">
        <f t="shared" si="1"/>
        <v>-654.24</v>
      </c>
      <c r="G24" s="9"/>
      <c r="H24" s="34">
        <f>Budget!H13</f>
        <v>0</v>
      </c>
      <c r="I24" s="9"/>
    </row>
    <row r="25" spans="1:9" x14ac:dyDescent="0.35">
      <c r="A25" t="s">
        <v>218</v>
      </c>
      <c r="B25" s="34">
        <f>'Cash book'!V103</f>
        <v>277</v>
      </c>
      <c r="C25" s="9"/>
      <c r="D25" s="34"/>
      <c r="E25" s="9"/>
      <c r="F25" s="9"/>
      <c r="G25" s="9"/>
      <c r="H25" s="34"/>
      <c r="I25" s="9"/>
    </row>
    <row r="26" spans="1:9" x14ac:dyDescent="0.35">
      <c r="A26" t="s">
        <v>61</v>
      </c>
      <c r="B26" s="34">
        <f>'Cash book'!R103</f>
        <v>982.76</v>
      </c>
      <c r="C26" s="9"/>
      <c r="D26" s="34">
        <f t="shared" si="0"/>
        <v>0</v>
      </c>
      <c r="E26" s="9"/>
      <c r="F26" s="9">
        <f t="shared" si="1"/>
        <v>-982.76</v>
      </c>
      <c r="G26" s="9"/>
      <c r="H26" s="34">
        <f>Budget!H22</f>
        <v>0</v>
      </c>
      <c r="I26" s="9"/>
    </row>
    <row r="27" spans="1:9" x14ac:dyDescent="0.35">
      <c r="A27" t="s">
        <v>26</v>
      </c>
      <c r="B27" s="34">
        <f>'Cash book'!X103</f>
        <v>1035.29</v>
      </c>
      <c r="C27" s="9"/>
      <c r="D27" s="34">
        <f t="shared" si="0"/>
        <v>0</v>
      </c>
      <c r="E27" s="9"/>
      <c r="F27" s="9">
        <f t="shared" si="1"/>
        <v>-1035.29</v>
      </c>
      <c r="G27" s="9"/>
      <c r="H27" s="34">
        <f>Budget!H14+Budget!H15+Budget!H16</f>
        <v>0</v>
      </c>
      <c r="I27" s="9"/>
    </row>
    <row r="28" spans="1:9" x14ac:dyDescent="0.35">
      <c r="A28" t="s">
        <v>27</v>
      </c>
      <c r="B28" s="34">
        <f>'Cash book'!AB103</f>
        <v>0</v>
      </c>
      <c r="C28" s="9"/>
      <c r="D28" s="34">
        <f t="shared" si="0"/>
        <v>0</v>
      </c>
      <c r="E28" s="9"/>
      <c r="F28" s="9">
        <f t="shared" si="1"/>
        <v>0</v>
      </c>
      <c r="G28" s="9"/>
      <c r="H28" s="34">
        <f>Budget!H20</f>
        <v>0</v>
      </c>
      <c r="I28" s="9"/>
    </row>
    <row r="29" spans="1:9" x14ac:dyDescent="0.35">
      <c r="A29" t="s">
        <v>44</v>
      </c>
      <c r="B29" s="34">
        <f>'Cash book'!AD103</f>
        <v>3000</v>
      </c>
      <c r="C29" s="9"/>
      <c r="D29" s="34">
        <f>+H19*$H$1/12</f>
        <v>0</v>
      </c>
      <c r="E29" s="9"/>
      <c r="F29" s="9">
        <f t="shared" si="1"/>
        <v>-3000</v>
      </c>
      <c r="G29" s="9"/>
      <c r="H29" s="9">
        <f>Budget!H17</f>
        <v>0</v>
      </c>
      <c r="I29" s="9"/>
    </row>
    <row r="30" spans="1:9" x14ac:dyDescent="0.35">
      <c r="A30" t="s">
        <v>54</v>
      </c>
      <c r="B30" s="34">
        <f>'Cash book'!W103</f>
        <v>0</v>
      </c>
      <c r="C30" s="9"/>
      <c r="D30" s="34">
        <f t="shared" si="0"/>
        <v>0</v>
      </c>
      <c r="E30" s="9"/>
      <c r="F30" s="9">
        <f t="shared" si="1"/>
        <v>0</v>
      </c>
      <c r="G30" s="9"/>
      <c r="H30" s="9">
        <f>Budget!H19</f>
        <v>0</v>
      </c>
      <c r="I30" s="9"/>
    </row>
    <row r="31" spans="1:9" x14ac:dyDescent="0.35">
      <c r="A31" t="s">
        <v>55</v>
      </c>
      <c r="B31" s="34">
        <f>'Cash book'!AC103</f>
        <v>0</v>
      </c>
      <c r="C31" s="9"/>
      <c r="D31" s="34">
        <f t="shared" si="0"/>
        <v>0</v>
      </c>
      <c r="E31" s="9"/>
      <c r="F31" s="9">
        <f t="shared" si="1"/>
        <v>0</v>
      </c>
      <c r="G31" s="9"/>
      <c r="H31" s="9">
        <f>Budget!H23</f>
        <v>0</v>
      </c>
      <c r="I31" s="9"/>
    </row>
    <row r="32" spans="1:9" x14ac:dyDescent="0.35">
      <c r="A32" t="s">
        <v>73</v>
      </c>
      <c r="B32" s="34">
        <f>'Cash book'!Z103</f>
        <v>0</v>
      </c>
      <c r="C32" s="9"/>
      <c r="D32" s="34">
        <f t="shared" si="0"/>
        <v>0</v>
      </c>
      <c r="E32" s="9"/>
      <c r="F32" s="9">
        <f t="shared" si="1"/>
        <v>0</v>
      </c>
      <c r="G32" s="9"/>
      <c r="H32" s="9">
        <f>Budget!H24</f>
        <v>0</v>
      </c>
      <c r="I32" s="9"/>
    </row>
    <row r="33" spans="1:9" x14ac:dyDescent="0.35">
      <c r="B33" s="17">
        <f>SUM(B15:B32)</f>
        <v>28958.86</v>
      </c>
      <c r="C33" s="9"/>
      <c r="D33" s="17">
        <v>0</v>
      </c>
      <c r="E33" s="9"/>
      <c r="F33" s="17">
        <f t="shared" si="1"/>
        <v>-28958.86</v>
      </c>
      <c r="G33" s="9"/>
      <c r="H33" s="17">
        <f>SUM(H15:H31)</f>
        <v>0</v>
      </c>
      <c r="I33" s="9"/>
    </row>
    <row r="34" spans="1:9" x14ac:dyDescent="0.35">
      <c r="B34" s="11"/>
      <c r="C34" s="9"/>
      <c r="D34" s="11"/>
      <c r="E34" s="9"/>
      <c r="F34" s="11" t="s">
        <v>11</v>
      </c>
      <c r="G34" s="9"/>
      <c r="H34" s="11"/>
      <c r="I34" s="9"/>
    </row>
    <row r="35" spans="1:9" x14ac:dyDescent="0.35">
      <c r="A35" t="s">
        <v>28</v>
      </c>
      <c r="B35" s="34">
        <f>+B12-B33</f>
        <v>27325.699999999997</v>
      </c>
      <c r="C35" s="9"/>
      <c r="D35" s="34">
        <f>+D12-D33</f>
        <v>0</v>
      </c>
      <c r="E35" s="9"/>
      <c r="F35" s="34">
        <f>+B35-D35</f>
        <v>27325.699999999997</v>
      </c>
      <c r="G35" s="9"/>
      <c r="H35" s="34">
        <f>+H12-H33</f>
        <v>0</v>
      </c>
      <c r="I35" s="9"/>
    </row>
    <row r="37" spans="1:9" x14ac:dyDescent="0.35">
      <c r="A37" t="s">
        <v>29</v>
      </c>
      <c r="B37" s="9">
        <f>'Full Reconciliation'!B21</f>
        <v>57874.26</v>
      </c>
      <c r="H37" s="9"/>
      <c r="I37" s="9"/>
    </row>
    <row r="39" spans="1:9" ht="15" thickBot="1" x14ac:dyDescent="0.4">
      <c r="A39" t="s">
        <v>30</v>
      </c>
      <c r="B39" s="20">
        <f>+B35+B37</f>
        <v>85199.959999999992</v>
      </c>
      <c r="H39" s="14">
        <f>+H35+H37</f>
        <v>0</v>
      </c>
      <c r="I39" s="9"/>
    </row>
    <row r="40" spans="1:9" ht="15" thickTop="1" x14ac:dyDescent="0.35"/>
    <row r="42" spans="1:9" x14ac:dyDescent="0.35">
      <c r="A42" t="s">
        <v>31</v>
      </c>
      <c r="B42" s="72">
        <f>+B33-'Cash book'!F103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O111"/>
  <sheetViews>
    <sheetView topLeftCell="Y1" zoomScaleNormal="100" workbookViewId="0">
      <pane ySplit="3" topLeftCell="A83" activePane="bottomLeft" state="frozen"/>
      <selection activeCell="D1" sqref="D1"/>
      <selection pane="bottomLeft" activeCell="AM90" sqref="AM90:AM92"/>
    </sheetView>
  </sheetViews>
  <sheetFormatPr defaultRowHeight="14.5" x14ac:dyDescent="0.35"/>
  <cols>
    <col min="1" max="1" width="14.90625" customWidth="1"/>
    <col min="2" max="2" width="28.453125" customWidth="1"/>
    <col min="3" max="3" width="16.36328125" customWidth="1"/>
    <col min="4" max="4" width="10.36328125" customWidth="1"/>
    <col min="5" max="5" width="8.36328125" customWidth="1"/>
    <col min="6" max="6" width="9.54296875" bestFit="1" customWidth="1"/>
    <col min="7" max="7" width="11.26953125" customWidth="1"/>
    <col min="8" max="8" width="16.90625" bestFit="1" customWidth="1"/>
    <col min="9" max="9" width="10.81640625" customWidth="1"/>
    <col min="10" max="10" width="9.08984375" customWidth="1"/>
    <col min="11" max="11" width="7.08984375" customWidth="1"/>
    <col min="12" max="12" width="10.54296875" customWidth="1"/>
    <col min="13" max="13" width="11.81640625" customWidth="1"/>
    <col min="14" max="15" width="13.36328125" customWidth="1"/>
    <col min="16" max="17" width="11" customWidth="1"/>
    <col min="18" max="19" width="8.36328125" customWidth="1"/>
    <col min="20" max="20" width="8.90625" customWidth="1"/>
    <col min="21" max="21" width="9.90625" bestFit="1" customWidth="1"/>
    <col min="22" max="22" width="9.90625" customWidth="1"/>
    <col min="23" max="23" width="8.6328125" bestFit="1" customWidth="1"/>
    <col min="24" max="24" width="9.1796875" customWidth="1"/>
    <col min="25" max="27" width="9.36328125" customWidth="1"/>
    <col min="28" max="29" width="8.54296875" customWidth="1"/>
    <col min="30" max="30" width="9.54296875" customWidth="1"/>
    <col min="31" max="31" width="9.453125" bestFit="1" customWidth="1"/>
    <col min="32" max="33" width="9.453125" customWidth="1"/>
    <col min="34" max="34" width="17.90625" customWidth="1"/>
    <col min="35" max="35" width="9.453125" customWidth="1"/>
    <col min="36" max="36" width="12.36328125" customWidth="1"/>
    <col min="37" max="37" width="9.90625" customWidth="1"/>
  </cols>
  <sheetData>
    <row r="1" spans="1:37" ht="41.25" customHeight="1" x14ac:dyDescent="0.35">
      <c r="A1" s="3" t="s">
        <v>38</v>
      </c>
    </row>
    <row r="2" spans="1:37" ht="21" x14ac:dyDescent="0.5">
      <c r="G2" s="57" t="s">
        <v>32</v>
      </c>
      <c r="M2" s="6"/>
      <c r="N2" s="52" t="s">
        <v>43</v>
      </c>
      <c r="O2" s="52"/>
      <c r="P2" s="3"/>
      <c r="Q2" s="3"/>
      <c r="R2" s="3"/>
      <c r="S2" s="3"/>
      <c r="T2" s="3"/>
      <c r="AJ2" s="6" t="s">
        <v>64</v>
      </c>
    </row>
    <row r="3" spans="1:37" x14ac:dyDescent="0.35">
      <c r="A3" s="3" t="s">
        <v>39</v>
      </c>
      <c r="B3" s="3" t="s">
        <v>35</v>
      </c>
      <c r="C3" s="3" t="s">
        <v>49</v>
      </c>
      <c r="D3" s="3" t="s">
        <v>40</v>
      </c>
      <c r="E3" s="3" t="s">
        <v>41</v>
      </c>
      <c r="F3" s="3" t="s">
        <v>42</v>
      </c>
      <c r="G3" s="3" t="s">
        <v>15</v>
      </c>
      <c r="H3" s="3" t="s">
        <v>44</v>
      </c>
      <c r="I3" s="3" t="s">
        <v>120</v>
      </c>
      <c r="J3" s="3" t="s">
        <v>119</v>
      </c>
      <c r="K3" s="3" t="s">
        <v>121</v>
      </c>
      <c r="L3" s="3" t="s">
        <v>57</v>
      </c>
      <c r="M3" s="3" t="s">
        <v>33</v>
      </c>
      <c r="N3" s="3" t="s">
        <v>117</v>
      </c>
      <c r="O3" s="3" t="s">
        <v>76</v>
      </c>
      <c r="P3" s="3" t="s">
        <v>50</v>
      </c>
      <c r="Q3" s="3" t="s">
        <v>89</v>
      </c>
      <c r="R3" s="3" t="s">
        <v>45</v>
      </c>
      <c r="S3" s="3" t="s">
        <v>103</v>
      </c>
      <c r="T3" s="3" t="s">
        <v>48</v>
      </c>
      <c r="U3" s="3" t="s">
        <v>25</v>
      </c>
      <c r="V3" s="3" t="s">
        <v>250</v>
      </c>
      <c r="W3" s="3" t="s">
        <v>54</v>
      </c>
      <c r="X3" s="3" t="s">
        <v>36</v>
      </c>
      <c r="Y3" s="3" t="s">
        <v>63</v>
      </c>
      <c r="Z3" s="3" t="s">
        <v>73</v>
      </c>
      <c r="AA3" s="3" t="s">
        <v>47</v>
      </c>
      <c r="AB3" s="3" t="s">
        <v>46</v>
      </c>
      <c r="AC3" s="3" t="s">
        <v>70</v>
      </c>
      <c r="AD3" s="3" t="s">
        <v>69</v>
      </c>
      <c r="AE3" s="3" t="s">
        <v>22</v>
      </c>
      <c r="AF3" s="3" t="s">
        <v>33</v>
      </c>
      <c r="AG3" s="3" t="s">
        <v>71</v>
      </c>
      <c r="AH3" s="53" t="s">
        <v>68</v>
      </c>
      <c r="AI3" s="3" t="s">
        <v>53</v>
      </c>
      <c r="AJ3" s="3" t="s">
        <v>65</v>
      </c>
      <c r="AK3" s="3" t="s">
        <v>66</v>
      </c>
    </row>
    <row r="4" spans="1:37" x14ac:dyDescent="0.35">
      <c r="Q4" s="3" t="s">
        <v>90</v>
      </c>
    </row>
    <row r="5" spans="1:37" x14ac:dyDescent="0.35">
      <c r="AJ5" s="66">
        <v>57874.26</v>
      </c>
      <c r="AK5" s="51"/>
    </row>
    <row r="6" spans="1:37" x14ac:dyDescent="0.35">
      <c r="A6" t="s">
        <v>83</v>
      </c>
      <c r="B6" t="s">
        <v>84</v>
      </c>
      <c r="C6" t="s">
        <v>85</v>
      </c>
      <c r="D6" t="s">
        <v>86</v>
      </c>
      <c r="E6" s="31"/>
      <c r="F6" s="74">
        <v>851.68</v>
      </c>
      <c r="G6" s="28"/>
      <c r="H6" s="8"/>
      <c r="I6" s="8"/>
      <c r="J6" s="18"/>
      <c r="K6" s="8"/>
      <c r="L6" s="8"/>
      <c r="M6" s="58">
        <f>SUM(G6:L6)</f>
        <v>0</v>
      </c>
      <c r="N6" s="18">
        <v>851.68</v>
      </c>
      <c r="O6" s="18"/>
      <c r="P6" s="8"/>
      <c r="Q6" s="8"/>
      <c r="R6" s="18"/>
      <c r="S6" s="18"/>
      <c r="T6" s="8"/>
      <c r="U6" s="8"/>
      <c r="V6" s="8"/>
      <c r="W6" s="8"/>
      <c r="X6" s="8"/>
      <c r="Y6" s="8"/>
      <c r="Z6" s="18"/>
      <c r="AA6" s="8"/>
      <c r="AB6" s="8"/>
      <c r="AC6" s="8"/>
      <c r="AD6" s="18"/>
      <c r="AE6" s="8"/>
      <c r="AF6" s="18">
        <f t="shared" ref="AF6:AF37" si="0">SUM(N6:AE6)</f>
        <v>851.68</v>
      </c>
      <c r="AG6" s="18"/>
      <c r="AH6" s="18"/>
      <c r="AI6" s="8"/>
      <c r="AJ6" s="32">
        <f t="shared" ref="AJ6:AJ37" si="1">AJ5+M6-AF6-L6</f>
        <v>57022.58</v>
      </c>
      <c r="AK6" s="33">
        <f>AK5+L6</f>
        <v>0</v>
      </c>
    </row>
    <row r="7" spans="1:37" x14ac:dyDescent="0.35">
      <c r="B7" t="s">
        <v>87</v>
      </c>
      <c r="C7" t="s">
        <v>85</v>
      </c>
      <c r="D7" t="s">
        <v>88</v>
      </c>
      <c r="E7" s="32"/>
      <c r="F7" s="4">
        <v>100</v>
      </c>
      <c r="G7" s="29"/>
      <c r="J7" s="4"/>
      <c r="M7" s="59"/>
      <c r="N7" s="4"/>
      <c r="O7" s="4"/>
      <c r="Q7">
        <v>100</v>
      </c>
      <c r="R7" s="4"/>
      <c r="S7" s="4"/>
      <c r="Z7" s="4"/>
      <c r="AD7" s="4"/>
      <c r="AF7" s="4">
        <f t="shared" si="0"/>
        <v>100</v>
      </c>
      <c r="AG7" s="4"/>
      <c r="AH7" s="4"/>
      <c r="AJ7" s="32">
        <f t="shared" si="1"/>
        <v>56922.58</v>
      </c>
      <c r="AK7" s="33">
        <f>AK6+L7</f>
        <v>0</v>
      </c>
    </row>
    <row r="8" spans="1:37" x14ac:dyDescent="0.35">
      <c r="A8" t="s">
        <v>91</v>
      </c>
      <c r="B8" t="s">
        <v>92</v>
      </c>
      <c r="C8" t="s">
        <v>85</v>
      </c>
      <c r="D8" t="s">
        <v>93</v>
      </c>
      <c r="E8" s="32">
        <v>165</v>
      </c>
      <c r="F8" s="4"/>
      <c r="G8" s="29"/>
      <c r="J8" s="4">
        <v>165</v>
      </c>
      <c r="M8" s="59">
        <f t="shared" ref="M8:M39" si="2">SUM(G8:L8)</f>
        <v>165</v>
      </c>
      <c r="N8" s="4"/>
      <c r="O8" s="4"/>
      <c r="R8" s="4"/>
      <c r="S8" s="4"/>
      <c r="AF8" s="4">
        <f t="shared" si="0"/>
        <v>0</v>
      </c>
      <c r="AG8" s="4"/>
      <c r="AH8" s="4"/>
      <c r="AJ8" s="32">
        <f t="shared" si="1"/>
        <v>57087.58</v>
      </c>
      <c r="AK8" s="33">
        <f>AK6+L8</f>
        <v>0</v>
      </c>
    </row>
    <row r="9" spans="1:37" x14ac:dyDescent="0.35">
      <c r="A9" t="s">
        <v>94</v>
      </c>
      <c r="B9" t="s">
        <v>95</v>
      </c>
      <c r="C9" t="s">
        <v>96</v>
      </c>
      <c r="D9" t="s">
        <v>97</v>
      </c>
      <c r="E9" s="29"/>
      <c r="F9" s="41">
        <v>8</v>
      </c>
      <c r="G9" s="32"/>
      <c r="M9" s="59">
        <f t="shared" si="2"/>
        <v>0</v>
      </c>
      <c r="N9" s="4"/>
      <c r="O9" s="4"/>
      <c r="R9" s="4">
        <v>8</v>
      </c>
      <c r="S9" s="4"/>
      <c r="AF9" s="4">
        <f t="shared" si="0"/>
        <v>8</v>
      </c>
      <c r="AG9" s="4"/>
      <c r="AH9" s="4"/>
      <c r="AI9" s="30"/>
      <c r="AJ9" s="32">
        <f t="shared" si="1"/>
        <v>57079.58</v>
      </c>
      <c r="AK9" s="33">
        <f t="shared" ref="AK9:AK40" si="3">AK8+L9</f>
        <v>0</v>
      </c>
    </row>
    <row r="10" spans="1:37" x14ac:dyDescent="0.35">
      <c r="A10" t="s">
        <v>98</v>
      </c>
      <c r="B10" t="s">
        <v>99</v>
      </c>
      <c r="C10" t="s">
        <v>85</v>
      </c>
      <c r="D10" t="s">
        <v>100</v>
      </c>
      <c r="E10" s="32">
        <v>60</v>
      </c>
      <c r="F10" s="41"/>
      <c r="G10" s="32"/>
      <c r="J10" s="4">
        <v>60</v>
      </c>
      <c r="M10" s="59">
        <f t="shared" si="2"/>
        <v>60</v>
      </c>
      <c r="N10" s="4"/>
      <c r="O10" s="4"/>
      <c r="R10" s="4"/>
      <c r="S10" s="4"/>
      <c r="AF10" s="4">
        <f t="shared" si="0"/>
        <v>0</v>
      </c>
      <c r="AG10" s="4"/>
      <c r="AH10" s="4"/>
      <c r="AI10" s="30"/>
      <c r="AJ10" s="32">
        <f t="shared" si="1"/>
        <v>57139.58</v>
      </c>
      <c r="AK10" s="33">
        <f t="shared" si="3"/>
        <v>0</v>
      </c>
    </row>
    <row r="11" spans="1:37" x14ac:dyDescent="0.35">
      <c r="B11" t="s">
        <v>101</v>
      </c>
      <c r="C11" t="s">
        <v>85</v>
      </c>
      <c r="D11" t="s">
        <v>102</v>
      </c>
      <c r="E11" s="32"/>
      <c r="F11" s="41">
        <v>492</v>
      </c>
      <c r="G11" s="29"/>
      <c r="H11" s="4"/>
      <c r="I11" s="4"/>
      <c r="M11" s="59">
        <f t="shared" si="2"/>
        <v>0</v>
      </c>
      <c r="O11" s="4"/>
      <c r="R11" s="4"/>
      <c r="S11" s="4">
        <v>492</v>
      </c>
      <c r="AA11" s="4"/>
      <c r="AE11" s="4"/>
      <c r="AF11" s="4">
        <f t="shared" si="0"/>
        <v>492</v>
      </c>
      <c r="AG11" s="4"/>
      <c r="AH11" s="4"/>
      <c r="AI11" s="33">
        <v>82</v>
      </c>
      <c r="AJ11" s="32">
        <f t="shared" si="1"/>
        <v>56647.58</v>
      </c>
      <c r="AK11" s="33">
        <f t="shared" si="3"/>
        <v>0</v>
      </c>
    </row>
    <row r="12" spans="1:37" x14ac:dyDescent="0.35">
      <c r="B12" t="s">
        <v>104</v>
      </c>
      <c r="C12" t="s">
        <v>85</v>
      </c>
      <c r="D12" t="s">
        <v>105</v>
      </c>
      <c r="E12" s="32"/>
      <c r="F12" s="41">
        <v>281.57</v>
      </c>
      <c r="G12" s="32"/>
      <c r="H12" s="4"/>
      <c r="I12" s="4"/>
      <c r="J12" s="4"/>
      <c r="K12" s="4"/>
      <c r="L12" s="4"/>
      <c r="M12" s="59">
        <f t="shared" si="2"/>
        <v>0</v>
      </c>
      <c r="N12" s="4">
        <v>281.57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>
        <f t="shared" si="0"/>
        <v>281.57</v>
      </c>
      <c r="AG12" s="4"/>
      <c r="AH12" s="4"/>
      <c r="AI12" s="33"/>
      <c r="AJ12" s="32">
        <f t="shared" si="1"/>
        <v>56366.01</v>
      </c>
      <c r="AK12" s="33">
        <f t="shared" si="3"/>
        <v>0</v>
      </c>
    </row>
    <row r="13" spans="1:37" x14ac:dyDescent="0.35">
      <c r="B13" t="s">
        <v>84</v>
      </c>
      <c r="C13" t="s">
        <v>85</v>
      </c>
      <c r="D13" t="s">
        <v>106</v>
      </c>
      <c r="E13" s="32"/>
      <c r="F13" s="41">
        <v>1234.02</v>
      </c>
      <c r="G13" s="32"/>
      <c r="H13" s="4"/>
      <c r="I13" s="4"/>
      <c r="J13" s="4"/>
      <c r="K13" s="4"/>
      <c r="L13" s="4"/>
      <c r="M13" s="59">
        <f t="shared" si="2"/>
        <v>0</v>
      </c>
      <c r="N13" s="4">
        <v>1234.02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f t="shared" si="0"/>
        <v>1234.02</v>
      </c>
      <c r="AG13" s="4"/>
      <c r="AH13" s="4"/>
      <c r="AI13" s="33"/>
      <c r="AJ13" s="32">
        <f t="shared" si="1"/>
        <v>55131.990000000005</v>
      </c>
      <c r="AK13" s="33">
        <f t="shared" si="3"/>
        <v>0</v>
      </c>
    </row>
    <row r="14" spans="1:37" x14ac:dyDescent="0.35">
      <c r="B14" t="s">
        <v>107</v>
      </c>
      <c r="C14" t="s">
        <v>85</v>
      </c>
      <c r="D14" t="s">
        <v>108</v>
      </c>
      <c r="E14" s="32"/>
      <c r="F14" s="41">
        <v>335.06</v>
      </c>
      <c r="G14" s="32"/>
      <c r="H14" s="4"/>
      <c r="I14" s="4"/>
      <c r="J14" s="4"/>
      <c r="K14" s="4"/>
      <c r="L14" s="4"/>
      <c r="M14" s="59">
        <f t="shared" si="2"/>
        <v>0</v>
      </c>
      <c r="N14" s="4">
        <v>335.06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f t="shared" si="0"/>
        <v>335.06</v>
      </c>
      <c r="AG14" s="4"/>
      <c r="AH14" s="4"/>
      <c r="AI14" s="33"/>
      <c r="AJ14" s="32">
        <f t="shared" si="1"/>
        <v>54796.930000000008</v>
      </c>
      <c r="AK14" s="33">
        <f t="shared" si="3"/>
        <v>0</v>
      </c>
    </row>
    <row r="15" spans="1:37" x14ac:dyDescent="0.35">
      <c r="B15" t="s">
        <v>84</v>
      </c>
      <c r="C15" t="s">
        <v>85</v>
      </c>
      <c r="D15" t="s">
        <v>109</v>
      </c>
      <c r="E15" s="32"/>
      <c r="F15" s="41">
        <v>18.93</v>
      </c>
      <c r="G15" s="32"/>
      <c r="H15" s="4"/>
      <c r="I15" s="4"/>
      <c r="J15" s="4"/>
      <c r="K15" s="4"/>
      <c r="L15" s="4"/>
      <c r="M15" s="59">
        <f t="shared" si="2"/>
        <v>0</v>
      </c>
      <c r="N15" s="4"/>
      <c r="O15" s="4"/>
      <c r="P15" s="4">
        <v>18.93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f t="shared" si="0"/>
        <v>18.93</v>
      </c>
      <c r="AG15" s="4"/>
      <c r="AH15" s="4"/>
      <c r="AI15" s="33"/>
      <c r="AJ15" s="32">
        <f t="shared" si="1"/>
        <v>54778.000000000007</v>
      </c>
      <c r="AK15" s="33">
        <f t="shared" si="3"/>
        <v>0</v>
      </c>
    </row>
    <row r="16" spans="1:37" x14ac:dyDescent="0.35">
      <c r="A16" t="s">
        <v>110</v>
      </c>
      <c r="B16" t="s">
        <v>111</v>
      </c>
      <c r="C16" t="s">
        <v>112</v>
      </c>
      <c r="D16" t="s">
        <v>113</v>
      </c>
      <c r="E16" s="32">
        <v>27704.5</v>
      </c>
      <c r="F16" s="41"/>
      <c r="G16" s="32">
        <v>27704.5</v>
      </c>
      <c r="H16" s="4"/>
      <c r="I16" s="4"/>
      <c r="J16" s="4"/>
      <c r="K16" s="4"/>
      <c r="L16" s="4"/>
      <c r="M16" s="59">
        <f t="shared" si="2"/>
        <v>27704.5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f t="shared" si="0"/>
        <v>0</v>
      </c>
      <c r="AG16" s="4"/>
      <c r="AH16" s="4"/>
      <c r="AI16" s="33"/>
      <c r="AJ16" s="32">
        <f t="shared" si="1"/>
        <v>82482.5</v>
      </c>
      <c r="AK16" s="33">
        <f t="shared" si="3"/>
        <v>0</v>
      </c>
    </row>
    <row r="17" spans="1:37" x14ac:dyDescent="0.35">
      <c r="B17" t="s">
        <v>114</v>
      </c>
      <c r="C17" t="s">
        <v>115</v>
      </c>
      <c r="D17" t="s">
        <v>116</v>
      </c>
      <c r="E17" s="32"/>
      <c r="F17" s="41">
        <v>91.33</v>
      </c>
      <c r="G17" s="32"/>
      <c r="H17" s="4"/>
      <c r="I17" s="4"/>
      <c r="J17" s="4"/>
      <c r="K17" s="4"/>
      <c r="L17" s="4"/>
      <c r="M17" s="59">
        <f t="shared" si="2"/>
        <v>0</v>
      </c>
      <c r="N17" s="4">
        <v>91.33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f t="shared" si="0"/>
        <v>91.33</v>
      </c>
      <c r="AG17" s="4"/>
      <c r="AH17" s="4"/>
      <c r="AI17" s="33"/>
      <c r="AJ17" s="32">
        <f t="shared" si="1"/>
        <v>82391.17</v>
      </c>
      <c r="AK17" s="33">
        <f t="shared" si="3"/>
        <v>0</v>
      </c>
    </row>
    <row r="18" spans="1:37" x14ac:dyDescent="0.35">
      <c r="A18" t="s">
        <v>122</v>
      </c>
      <c r="B18" t="s">
        <v>123</v>
      </c>
      <c r="C18" t="s">
        <v>85</v>
      </c>
      <c r="D18" t="s">
        <v>124</v>
      </c>
      <c r="E18" s="32"/>
      <c r="F18" s="33">
        <v>288</v>
      </c>
      <c r="G18" s="4"/>
      <c r="H18" s="4"/>
      <c r="I18" s="4"/>
      <c r="J18" s="4"/>
      <c r="K18" s="4"/>
      <c r="L18" s="4"/>
      <c r="M18" s="59">
        <f t="shared" si="2"/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288</v>
      </c>
      <c r="AB18" s="4"/>
      <c r="AC18" s="4"/>
      <c r="AD18" s="4"/>
      <c r="AE18" s="4"/>
      <c r="AF18" s="4">
        <f t="shared" si="0"/>
        <v>288</v>
      </c>
      <c r="AG18" s="4"/>
      <c r="AH18" s="4"/>
      <c r="AI18" s="33">
        <v>48</v>
      </c>
      <c r="AJ18" s="32">
        <f t="shared" si="1"/>
        <v>82103.17</v>
      </c>
      <c r="AK18" s="33">
        <f t="shared" si="3"/>
        <v>0</v>
      </c>
    </row>
    <row r="19" spans="1:37" x14ac:dyDescent="0.35">
      <c r="B19" t="s">
        <v>125</v>
      </c>
      <c r="C19" t="s">
        <v>85</v>
      </c>
      <c r="D19" t="s">
        <v>126</v>
      </c>
      <c r="E19" s="32"/>
      <c r="F19" s="33">
        <v>71.78</v>
      </c>
      <c r="G19" s="4"/>
      <c r="H19" s="4"/>
      <c r="I19" s="4"/>
      <c r="J19" s="4"/>
      <c r="K19" s="4"/>
      <c r="L19" s="4"/>
      <c r="M19" s="59">
        <f t="shared" si="2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v>71.78</v>
      </c>
      <c r="AB19" s="4"/>
      <c r="AC19" s="4"/>
      <c r="AD19" s="4"/>
      <c r="AE19" s="4"/>
      <c r="AF19" s="4">
        <f t="shared" si="0"/>
        <v>71.78</v>
      </c>
      <c r="AG19" s="4"/>
      <c r="AH19" s="4"/>
      <c r="AI19" s="33">
        <v>11.96</v>
      </c>
      <c r="AJ19" s="32">
        <f t="shared" si="1"/>
        <v>82031.39</v>
      </c>
      <c r="AK19" s="33">
        <f t="shared" si="3"/>
        <v>0</v>
      </c>
    </row>
    <row r="20" spans="1:37" x14ac:dyDescent="0.35">
      <c r="B20" t="s">
        <v>127</v>
      </c>
      <c r="C20" t="s">
        <v>85</v>
      </c>
      <c r="D20" t="s">
        <v>128</v>
      </c>
      <c r="E20" s="32"/>
      <c r="F20" s="33">
        <v>654.24</v>
      </c>
      <c r="G20" s="4"/>
      <c r="H20" s="4"/>
      <c r="I20" s="4"/>
      <c r="J20" s="4"/>
      <c r="K20" s="4"/>
      <c r="L20" s="4"/>
      <c r="M20" s="59">
        <f t="shared" si="2"/>
        <v>0</v>
      </c>
      <c r="N20" s="4"/>
      <c r="O20" s="4"/>
      <c r="P20" s="4"/>
      <c r="Q20" s="4"/>
      <c r="R20" s="4"/>
      <c r="S20" s="4"/>
      <c r="T20" s="4"/>
      <c r="U20" s="4">
        <v>654.24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>
        <f t="shared" si="0"/>
        <v>654.24</v>
      </c>
      <c r="AG20" s="4"/>
      <c r="AH20" s="4"/>
      <c r="AI20" s="33"/>
      <c r="AJ20" s="32">
        <f t="shared" si="1"/>
        <v>81377.149999999994</v>
      </c>
      <c r="AK20" s="33">
        <f t="shared" si="3"/>
        <v>0</v>
      </c>
    </row>
    <row r="21" spans="1:37" x14ac:dyDescent="0.35">
      <c r="B21" t="s">
        <v>129</v>
      </c>
      <c r="C21" t="s">
        <v>85</v>
      </c>
      <c r="D21" t="s">
        <v>130</v>
      </c>
      <c r="E21" s="32"/>
      <c r="F21" s="33">
        <v>875.22</v>
      </c>
      <c r="G21" s="4"/>
      <c r="H21" s="4"/>
      <c r="I21" s="4"/>
      <c r="J21" s="4"/>
      <c r="K21" s="4"/>
      <c r="L21" s="4"/>
      <c r="M21" s="59">
        <f t="shared" si="2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875.22</v>
      </c>
      <c r="Y21" s="4"/>
      <c r="Z21" s="4"/>
      <c r="AA21" s="4"/>
      <c r="AB21" s="4"/>
      <c r="AC21" s="4"/>
      <c r="AD21" s="4"/>
      <c r="AE21" s="4"/>
      <c r="AF21" s="4">
        <f t="shared" si="0"/>
        <v>875.22</v>
      </c>
      <c r="AG21" s="4"/>
      <c r="AH21" s="4"/>
      <c r="AI21" s="33"/>
      <c r="AJ21" s="32">
        <f t="shared" si="1"/>
        <v>80501.929999999993</v>
      </c>
      <c r="AK21" s="33">
        <f t="shared" si="3"/>
        <v>0</v>
      </c>
    </row>
    <row r="22" spans="1:37" x14ac:dyDescent="0.35">
      <c r="B22" t="s">
        <v>95</v>
      </c>
      <c r="C22" t="s">
        <v>96</v>
      </c>
      <c r="D22" t="s">
        <v>131</v>
      </c>
      <c r="E22" s="32"/>
      <c r="F22" s="33">
        <v>8</v>
      </c>
      <c r="G22" s="4"/>
      <c r="H22" s="4"/>
      <c r="I22" s="4"/>
      <c r="J22" s="4"/>
      <c r="K22" s="4"/>
      <c r="L22" s="4"/>
      <c r="M22" s="59">
        <f t="shared" si="2"/>
        <v>0</v>
      </c>
      <c r="N22" s="4"/>
      <c r="O22" s="4"/>
      <c r="P22" s="4"/>
      <c r="Q22" s="4"/>
      <c r="R22" s="4">
        <v>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>
        <f t="shared" si="0"/>
        <v>8</v>
      </c>
      <c r="AG22" s="4"/>
      <c r="AH22" s="4"/>
      <c r="AI22" s="33"/>
      <c r="AJ22" s="32">
        <f t="shared" si="1"/>
        <v>80493.929999999993</v>
      </c>
      <c r="AK22" s="33">
        <f t="shared" si="3"/>
        <v>0</v>
      </c>
    </row>
    <row r="23" spans="1:37" x14ac:dyDescent="0.35">
      <c r="A23" t="s">
        <v>132</v>
      </c>
      <c r="B23" t="s">
        <v>107</v>
      </c>
      <c r="C23" t="s">
        <v>85</v>
      </c>
      <c r="D23" t="s">
        <v>133</v>
      </c>
      <c r="E23" s="32"/>
      <c r="F23" s="33">
        <v>130.76</v>
      </c>
      <c r="G23" s="4"/>
      <c r="H23" s="4"/>
      <c r="I23" s="4"/>
      <c r="J23" s="4"/>
      <c r="K23" s="4"/>
      <c r="L23" s="4"/>
      <c r="M23" s="59">
        <f t="shared" si="2"/>
        <v>0</v>
      </c>
      <c r="N23" s="4">
        <v>130.76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>
        <f t="shared" si="0"/>
        <v>130.76</v>
      </c>
      <c r="AG23" s="4"/>
      <c r="AH23" s="4"/>
      <c r="AI23" s="33"/>
      <c r="AJ23" s="32">
        <f t="shared" si="1"/>
        <v>80363.17</v>
      </c>
      <c r="AK23" s="33">
        <f t="shared" si="3"/>
        <v>0</v>
      </c>
    </row>
    <row r="24" spans="1:37" x14ac:dyDescent="0.35">
      <c r="A24" t="s">
        <v>134</v>
      </c>
      <c r="B24" t="s">
        <v>125</v>
      </c>
      <c r="C24" t="s">
        <v>85</v>
      </c>
      <c r="D24" t="s">
        <v>135</v>
      </c>
      <c r="E24" s="32"/>
      <c r="F24" s="33">
        <v>71.78</v>
      </c>
      <c r="G24" s="4"/>
      <c r="H24" s="4"/>
      <c r="I24" s="4"/>
      <c r="J24" s="4"/>
      <c r="K24" s="4"/>
      <c r="L24" s="4"/>
      <c r="M24" s="59">
        <f t="shared" si="2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71.78</v>
      </c>
      <c r="AB24" s="4"/>
      <c r="AC24" s="4"/>
      <c r="AD24" s="4"/>
      <c r="AE24" s="4"/>
      <c r="AF24" s="4">
        <f t="shared" si="0"/>
        <v>71.78</v>
      </c>
      <c r="AG24" s="4"/>
      <c r="AH24" s="4"/>
      <c r="AI24" s="33">
        <v>11.96</v>
      </c>
      <c r="AJ24" s="32">
        <f t="shared" si="1"/>
        <v>80291.39</v>
      </c>
      <c r="AK24" s="33">
        <f t="shared" si="3"/>
        <v>0</v>
      </c>
    </row>
    <row r="25" spans="1:37" x14ac:dyDescent="0.35">
      <c r="B25" t="s">
        <v>111</v>
      </c>
      <c r="C25" t="s">
        <v>85</v>
      </c>
      <c r="D25" t="s">
        <v>136</v>
      </c>
      <c r="E25" s="32"/>
      <c r="F25" s="33">
        <v>60</v>
      </c>
      <c r="G25" s="4"/>
      <c r="H25" s="4"/>
      <c r="I25" s="4"/>
      <c r="J25" s="4"/>
      <c r="K25" s="4"/>
      <c r="L25" s="4"/>
      <c r="M25" s="59">
        <f t="shared" si="2"/>
        <v>0</v>
      </c>
      <c r="N25" s="4"/>
      <c r="O25" s="4"/>
      <c r="P25" s="4"/>
      <c r="Q25" s="4"/>
      <c r="R25" s="4">
        <v>60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>
        <f t="shared" si="0"/>
        <v>60</v>
      </c>
      <c r="AG25" s="4"/>
      <c r="AH25" s="4"/>
      <c r="AI25" s="33">
        <v>10</v>
      </c>
      <c r="AJ25" s="32">
        <f t="shared" si="1"/>
        <v>80231.39</v>
      </c>
      <c r="AK25" s="33">
        <f t="shared" si="3"/>
        <v>0</v>
      </c>
    </row>
    <row r="26" spans="1:37" x14ac:dyDescent="0.35">
      <c r="B26" t="s">
        <v>137</v>
      </c>
      <c r="C26" t="s">
        <v>85</v>
      </c>
      <c r="D26" t="s">
        <v>138</v>
      </c>
      <c r="E26" s="32"/>
      <c r="F26" s="33">
        <v>145</v>
      </c>
      <c r="G26" s="4"/>
      <c r="H26" s="4"/>
      <c r="I26" s="4"/>
      <c r="J26" s="4"/>
      <c r="K26" s="4"/>
      <c r="L26" s="4"/>
      <c r="M26" s="59">
        <f t="shared" si="2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v>145</v>
      </c>
      <c r="AB26" s="4"/>
      <c r="AC26" s="4"/>
      <c r="AD26" s="4"/>
      <c r="AE26" s="4"/>
      <c r="AF26" s="4">
        <f t="shared" si="0"/>
        <v>145</v>
      </c>
      <c r="AG26" s="4"/>
      <c r="AH26" s="4"/>
      <c r="AI26" s="33"/>
      <c r="AJ26" s="32">
        <f t="shared" si="1"/>
        <v>80086.39</v>
      </c>
      <c r="AK26" s="33">
        <f t="shared" si="3"/>
        <v>0</v>
      </c>
    </row>
    <row r="27" spans="1:37" x14ac:dyDescent="0.35">
      <c r="B27" t="s">
        <v>139</v>
      </c>
      <c r="C27" t="s">
        <v>85</v>
      </c>
      <c r="D27" t="s">
        <v>140</v>
      </c>
      <c r="E27" s="32"/>
      <c r="F27" s="33">
        <v>100.8</v>
      </c>
      <c r="G27" s="4"/>
      <c r="H27" s="4"/>
      <c r="I27" s="4"/>
      <c r="J27" s="4"/>
      <c r="K27" s="4"/>
      <c r="L27" s="4"/>
      <c r="M27" s="59">
        <f t="shared" si="2"/>
        <v>0</v>
      </c>
      <c r="N27" s="4"/>
      <c r="O27" s="4"/>
      <c r="P27" s="4"/>
      <c r="Q27" s="4"/>
      <c r="R27" s="4">
        <v>100.8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>
        <f t="shared" si="0"/>
        <v>100.8</v>
      </c>
      <c r="AG27" s="4"/>
      <c r="AH27" s="4"/>
      <c r="AI27" s="33"/>
      <c r="AJ27" s="32">
        <f t="shared" si="1"/>
        <v>79985.59</v>
      </c>
      <c r="AK27" s="33">
        <f t="shared" si="3"/>
        <v>0</v>
      </c>
    </row>
    <row r="28" spans="1:37" x14ac:dyDescent="0.35">
      <c r="B28" t="s">
        <v>141</v>
      </c>
      <c r="C28" t="s">
        <v>85</v>
      </c>
      <c r="D28" t="s">
        <v>142</v>
      </c>
      <c r="E28" s="32"/>
      <c r="F28" s="33">
        <v>1475</v>
      </c>
      <c r="G28" s="4"/>
      <c r="H28" s="4"/>
      <c r="I28" s="4"/>
      <c r="J28" s="4"/>
      <c r="K28" s="4"/>
      <c r="L28" s="4"/>
      <c r="M28" s="59">
        <f t="shared" si="2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1475</v>
      </c>
      <c r="AB28" s="4"/>
      <c r="AC28" s="4"/>
      <c r="AD28" s="4"/>
      <c r="AE28" s="4"/>
      <c r="AF28" s="4">
        <f t="shared" si="0"/>
        <v>1475</v>
      </c>
      <c r="AG28" s="4"/>
      <c r="AH28" s="4"/>
      <c r="AI28" s="33"/>
      <c r="AJ28" s="32">
        <f t="shared" si="1"/>
        <v>78510.59</v>
      </c>
      <c r="AK28" s="33">
        <f t="shared" si="3"/>
        <v>0</v>
      </c>
    </row>
    <row r="29" spans="1:37" x14ac:dyDescent="0.35">
      <c r="B29" t="s">
        <v>143</v>
      </c>
      <c r="C29" t="s">
        <v>85</v>
      </c>
      <c r="D29" t="s">
        <v>144</v>
      </c>
      <c r="E29" s="32"/>
      <c r="F29" s="33">
        <v>14</v>
      </c>
      <c r="G29" s="4"/>
      <c r="H29" s="4"/>
      <c r="I29" s="4"/>
      <c r="J29" s="4"/>
      <c r="K29" s="4"/>
      <c r="L29" s="4"/>
      <c r="M29" s="59">
        <f t="shared" si="2"/>
        <v>0</v>
      </c>
      <c r="N29" s="4"/>
      <c r="O29" s="4"/>
      <c r="P29" s="4"/>
      <c r="Q29" s="4"/>
      <c r="R29" s="4">
        <v>14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>
        <f t="shared" si="0"/>
        <v>14</v>
      </c>
      <c r="AG29" s="4"/>
      <c r="AH29" s="4"/>
      <c r="AI29" s="33"/>
      <c r="AJ29" s="32">
        <f t="shared" si="1"/>
        <v>78496.59</v>
      </c>
      <c r="AK29" s="33">
        <f t="shared" si="3"/>
        <v>0</v>
      </c>
    </row>
    <row r="30" spans="1:37" x14ac:dyDescent="0.35">
      <c r="A30" t="s">
        <v>145</v>
      </c>
      <c r="B30" t="s">
        <v>146</v>
      </c>
      <c r="C30" t="s">
        <v>85</v>
      </c>
      <c r="D30" t="s">
        <v>147</v>
      </c>
      <c r="E30" s="32"/>
      <c r="F30" s="33">
        <v>900</v>
      </c>
      <c r="G30" s="4"/>
      <c r="H30" s="4"/>
      <c r="I30" s="4"/>
      <c r="J30" s="4"/>
      <c r="K30" s="4"/>
      <c r="L30" s="4"/>
      <c r="M30" s="59">
        <f t="shared" si="2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900</v>
      </c>
      <c r="AB30" s="4"/>
      <c r="AC30" s="4"/>
      <c r="AD30" s="4"/>
      <c r="AE30" s="4"/>
      <c r="AF30" s="4">
        <f t="shared" si="0"/>
        <v>900</v>
      </c>
      <c r="AG30" s="4"/>
      <c r="AH30" s="4"/>
      <c r="AI30" s="33">
        <v>150</v>
      </c>
      <c r="AJ30" s="32">
        <f t="shared" si="1"/>
        <v>77596.59</v>
      </c>
      <c r="AK30" s="33">
        <f t="shared" si="3"/>
        <v>0</v>
      </c>
    </row>
    <row r="31" spans="1:37" x14ac:dyDescent="0.35">
      <c r="B31" t="s">
        <v>148</v>
      </c>
      <c r="C31" t="s">
        <v>85</v>
      </c>
      <c r="D31" t="s">
        <v>149</v>
      </c>
      <c r="E31" s="32"/>
      <c r="F31" s="33">
        <v>120</v>
      </c>
      <c r="G31" s="4"/>
      <c r="H31" s="4"/>
      <c r="I31" s="4"/>
      <c r="J31" s="4"/>
      <c r="K31" s="4"/>
      <c r="L31" s="4"/>
      <c r="M31" s="59">
        <f t="shared" si="2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v>120</v>
      </c>
      <c r="AB31" s="4"/>
      <c r="AC31" s="4"/>
      <c r="AD31" s="4"/>
      <c r="AE31" s="4"/>
      <c r="AF31" s="4">
        <f t="shared" si="0"/>
        <v>120</v>
      </c>
      <c r="AG31" s="4"/>
      <c r="AH31" s="4"/>
      <c r="AI31" s="33"/>
      <c r="AJ31" s="32">
        <f t="shared" si="1"/>
        <v>77476.59</v>
      </c>
      <c r="AK31" s="33">
        <f t="shared" si="3"/>
        <v>0</v>
      </c>
    </row>
    <row r="32" spans="1:37" x14ac:dyDescent="0.35">
      <c r="A32" t="s">
        <v>150</v>
      </c>
      <c r="B32" t="s">
        <v>151</v>
      </c>
      <c r="C32" t="s">
        <v>85</v>
      </c>
      <c r="D32" t="s">
        <v>152</v>
      </c>
      <c r="E32" s="32"/>
      <c r="F32" s="33">
        <v>1200</v>
      </c>
      <c r="G32" s="4"/>
      <c r="H32" s="4"/>
      <c r="I32" s="4"/>
      <c r="J32" s="4"/>
      <c r="K32" s="4"/>
      <c r="L32" s="4"/>
      <c r="M32" s="59">
        <f t="shared" si="2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v>1200</v>
      </c>
      <c r="AB32" s="4"/>
      <c r="AC32" s="4"/>
      <c r="AD32" s="4"/>
      <c r="AE32" s="4"/>
      <c r="AF32" s="4">
        <f t="shared" si="0"/>
        <v>1200</v>
      </c>
      <c r="AG32" s="4"/>
      <c r="AH32" s="4"/>
      <c r="AI32" s="33"/>
      <c r="AJ32" s="32">
        <f t="shared" si="1"/>
        <v>76276.59</v>
      </c>
      <c r="AK32" s="33">
        <f t="shared" si="3"/>
        <v>0</v>
      </c>
    </row>
    <row r="33" spans="1:41" x14ac:dyDescent="0.35">
      <c r="A33" t="s">
        <v>153</v>
      </c>
      <c r="B33" t="s">
        <v>141</v>
      </c>
      <c r="C33" t="s">
        <v>85</v>
      </c>
      <c r="D33" t="s">
        <v>154</v>
      </c>
      <c r="E33" s="32"/>
      <c r="F33" s="33">
        <v>295</v>
      </c>
      <c r="G33" s="4"/>
      <c r="H33" s="4"/>
      <c r="I33" s="4"/>
      <c r="J33" s="4"/>
      <c r="K33" s="4"/>
      <c r="L33" s="4"/>
      <c r="M33" s="59">
        <f t="shared" si="2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v>295</v>
      </c>
      <c r="AB33" s="4"/>
      <c r="AC33" s="4"/>
      <c r="AD33" s="4"/>
      <c r="AE33" s="4"/>
      <c r="AF33" s="4">
        <f t="shared" si="0"/>
        <v>295</v>
      </c>
      <c r="AG33" s="4"/>
      <c r="AH33" s="4"/>
      <c r="AI33" s="33">
        <v>49.17</v>
      </c>
      <c r="AJ33" s="32">
        <f t="shared" si="1"/>
        <v>75981.59</v>
      </c>
      <c r="AK33" s="33">
        <f t="shared" si="3"/>
        <v>0</v>
      </c>
    </row>
    <row r="34" spans="1:41" x14ac:dyDescent="0.35">
      <c r="A34" t="s">
        <v>155</v>
      </c>
      <c r="B34" t="s">
        <v>156</v>
      </c>
      <c r="C34" t="s">
        <v>85</v>
      </c>
      <c r="D34" t="s">
        <v>157</v>
      </c>
      <c r="E34" s="32"/>
      <c r="F34" s="33">
        <v>731.96</v>
      </c>
      <c r="G34" s="4"/>
      <c r="H34" s="4"/>
      <c r="I34" s="4"/>
      <c r="J34" s="4"/>
      <c r="K34" s="4"/>
      <c r="L34" s="4"/>
      <c r="M34" s="59">
        <f t="shared" si="2"/>
        <v>0</v>
      </c>
      <c r="N34" s="4"/>
      <c r="O34" s="4"/>
      <c r="P34" s="4"/>
      <c r="Q34" s="4"/>
      <c r="R34" s="4">
        <v>731.96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>
        <f t="shared" si="0"/>
        <v>731.96</v>
      </c>
      <c r="AG34" s="4"/>
      <c r="AH34" s="4"/>
      <c r="AI34" s="33">
        <v>121.19</v>
      </c>
      <c r="AJ34" s="32">
        <f t="shared" si="1"/>
        <v>75249.62999999999</v>
      </c>
      <c r="AK34" s="33">
        <f t="shared" si="3"/>
        <v>0</v>
      </c>
    </row>
    <row r="35" spans="1:41" x14ac:dyDescent="0.35">
      <c r="A35" t="s">
        <v>158</v>
      </c>
      <c r="B35" t="s">
        <v>95</v>
      </c>
      <c r="C35" t="s">
        <v>96</v>
      </c>
      <c r="D35" t="s">
        <v>159</v>
      </c>
      <c r="E35" s="32"/>
      <c r="F35" s="33">
        <v>8</v>
      </c>
      <c r="G35" s="4"/>
      <c r="H35" s="4"/>
      <c r="I35" s="4"/>
      <c r="J35" s="4"/>
      <c r="K35" s="4"/>
      <c r="L35" s="4"/>
      <c r="M35" s="59">
        <f t="shared" si="2"/>
        <v>0</v>
      </c>
      <c r="N35" s="4"/>
      <c r="O35" s="4"/>
      <c r="P35" s="4"/>
      <c r="Q35" s="4"/>
      <c r="R35" s="4">
        <v>8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>
        <f t="shared" si="0"/>
        <v>8</v>
      </c>
      <c r="AG35" s="4"/>
      <c r="AH35" s="4"/>
      <c r="AI35" s="33"/>
      <c r="AJ35" s="32">
        <f t="shared" si="1"/>
        <v>75241.62999999999</v>
      </c>
      <c r="AK35" s="33">
        <f t="shared" si="3"/>
        <v>0</v>
      </c>
    </row>
    <row r="36" spans="1:41" x14ac:dyDescent="0.35">
      <c r="A36" t="s">
        <v>160</v>
      </c>
      <c r="B36" t="s">
        <v>161</v>
      </c>
      <c r="C36" t="s">
        <v>85</v>
      </c>
      <c r="D36" t="s">
        <v>162</v>
      </c>
      <c r="E36" s="32"/>
      <c r="F36" s="33">
        <v>1200</v>
      </c>
      <c r="G36" s="4"/>
      <c r="H36" s="4"/>
      <c r="I36" s="4"/>
      <c r="J36" s="4"/>
      <c r="K36" s="4"/>
      <c r="L36" s="4"/>
      <c r="M36" s="59">
        <f t="shared" si="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v>1200</v>
      </c>
      <c r="AB36" s="4"/>
      <c r="AC36" s="4"/>
      <c r="AD36" s="4"/>
      <c r="AE36" s="4"/>
      <c r="AF36" s="4">
        <f t="shared" si="0"/>
        <v>1200</v>
      </c>
      <c r="AG36" s="4"/>
      <c r="AH36" s="4"/>
      <c r="AI36" s="33"/>
      <c r="AJ36" s="32">
        <f t="shared" si="1"/>
        <v>74041.62999999999</v>
      </c>
      <c r="AK36" s="33">
        <f t="shared" si="3"/>
        <v>0</v>
      </c>
    </row>
    <row r="37" spans="1:41" x14ac:dyDescent="0.35">
      <c r="A37" t="s">
        <v>163</v>
      </c>
      <c r="B37" t="s">
        <v>164</v>
      </c>
      <c r="C37" t="s">
        <v>115</v>
      </c>
      <c r="D37" t="s">
        <v>165</v>
      </c>
      <c r="E37" s="67"/>
      <c r="F37" s="33">
        <v>47</v>
      </c>
      <c r="G37" s="4"/>
      <c r="H37" s="4"/>
      <c r="I37" s="4"/>
      <c r="J37" s="4"/>
      <c r="K37" s="4"/>
      <c r="L37" s="4"/>
      <c r="M37" s="59">
        <f t="shared" si="2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>
        <v>47</v>
      </c>
      <c r="Y37" s="4"/>
      <c r="Z37" s="4"/>
      <c r="AA37" s="4"/>
      <c r="AB37" s="4"/>
      <c r="AC37" s="4"/>
      <c r="AD37" s="4"/>
      <c r="AE37" s="4"/>
      <c r="AF37" s="4">
        <f t="shared" si="0"/>
        <v>47</v>
      </c>
      <c r="AG37" s="4"/>
      <c r="AH37" s="4"/>
      <c r="AI37" s="33"/>
      <c r="AJ37" s="32">
        <f t="shared" si="1"/>
        <v>73994.62999999999</v>
      </c>
      <c r="AK37" s="33">
        <f t="shared" si="3"/>
        <v>0</v>
      </c>
    </row>
    <row r="38" spans="1:41" x14ac:dyDescent="0.35">
      <c r="C38" t="s">
        <v>166</v>
      </c>
      <c r="D38" t="s">
        <v>167</v>
      </c>
      <c r="E38" s="67"/>
      <c r="F38" s="33">
        <v>32.85</v>
      </c>
      <c r="G38" s="4"/>
      <c r="H38" s="4"/>
      <c r="I38" s="4"/>
      <c r="J38" s="4"/>
      <c r="K38" s="4"/>
      <c r="L38" s="4"/>
      <c r="M38" s="59">
        <f t="shared" si="2"/>
        <v>0</v>
      </c>
      <c r="N38" s="4"/>
      <c r="O38" s="4"/>
      <c r="P38" s="4">
        <v>32.85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>
        <f t="shared" ref="AF38:AF66" si="4">SUM(N38:AE38)</f>
        <v>32.85</v>
      </c>
      <c r="AG38" s="4"/>
      <c r="AH38" s="4"/>
      <c r="AI38" s="33"/>
      <c r="AJ38" s="32">
        <f t="shared" ref="AJ38:AJ66" si="5">AJ37+M38-AF38-L38</f>
        <v>73961.779999999984</v>
      </c>
      <c r="AK38" s="33">
        <f t="shared" si="3"/>
        <v>0</v>
      </c>
    </row>
    <row r="39" spans="1:41" x14ac:dyDescent="0.35">
      <c r="A39" t="s">
        <v>168</v>
      </c>
      <c r="B39" t="s">
        <v>104</v>
      </c>
      <c r="C39" t="s">
        <v>85</v>
      </c>
      <c r="D39" t="s">
        <v>169</v>
      </c>
      <c r="E39" s="32"/>
      <c r="F39" s="33">
        <v>62.8</v>
      </c>
      <c r="G39" s="4"/>
      <c r="H39" s="4"/>
      <c r="I39" s="4"/>
      <c r="J39" s="4"/>
      <c r="K39" s="4"/>
      <c r="L39" s="4"/>
      <c r="M39" s="59">
        <f t="shared" si="2"/>
        <v>0</v>
      </c>
      <c r="N39" s="4">
        <v>62.8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>
        <f t="shared" si="4"/>
        <v>62.8</v>
      </c>
      <c r="AG39" s="4"/>
      <c r="AH39" s="4"/>
      <c r="AI39" s="33"/>
      <c r="AJ39" s="32">
        <f t="shared" si="5"/>
        <v>73898.979999999981</v>
      </c>
      <c r="AK39" s="33">
        <f t="shared" si="3"/>
        <v>0</v>
      </c>
    </row>
    <row r="40" spans="1:41" x14ac:dyDescent="0.35">
      <c r="B40" t="s">
        <v>161</v>
      </c>
      <c r="C40" t="s">
        <v>85</v>
      </c>
      <c r="D40" t="s">
        <v>170</v>
      </c>
      <c r="E40" s="32"/>
      <c r="F40" s="33">
        <v>500</v>
      </c>
      <c r="G40" s="4"/>
      <c r="H40" s="4"/>
      <c r="I40" s="4"/>
      <c r="J40" s="4"/>
      <c r="K40" s="4"/>
      <c r="L40" s="4"/>
      <c r="M40" s="59">
        <f t="shared" ref="M40:M61" si="6">SUM(G40:L40)</f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v>500</v>
      </c>
      <c r="AB40" s="4"/>
      <c r="AC40" s="4"/>
      <c r="AD40" s="4"/>
      <c r="AE40" s="4"/>
      <c r="AF40" s="4">
        <f t="shared" si="4"/>
        <v>500</v>
      </c>
      <c r="AG40" s="4"/>
      <c r="AH40" s="4"/>
      <c r="AI40" s="33"/>
      <c r="AJ40" s="32">
        <f t="shared" si="5"/>
        <v>73398.979999999981</v>
      </c>
      <c r="AK40" s="33">
        <f t="shared" si="3"/>
        <v>0</v>
      </c>
    </row>
    <row r="41" spans="1:41" x14ac:dyDescent="0.35">
      <c r="A41" t="s">
        <v>171</v>
      </c>
      <c r="B41" t="s">
        <v>95</v>
      </c>
      <c r="C41" t="s">
        <v>96</v>
      </c>
      <c r="D41" t="s">
        <v>172</v>
      </c>
      <c r="E41" s="73"/>
      <c r="F41" s="33">
        <v>8</v>
      </c>
      <c r="G41" s="4"/>
      <c r="H41" s="4"/>
      <c r="I41" s="4"/>
      <c r="J41" s="4"/>
      <c r="K41" s="4"/>
      <c r="L41" s="4"/>
      <c r="M41" s="59">
        <f t="shared" si="6"/>
        <v>0</v>
      </c>
      <c r="N41" s="4"/>
      <c r="O41" s="4"/>
      <c r="P41" s="4"/>
      <c r="Q41" s="4"/>
      <c r="R41" s="4">
        <v>8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>
        <f t="shared" si="4"/>
        <v>8</v>
      </c>
      <c r="AG41" s="4"/>
      <c r="AH41" s="4"/>
      <c r="AI41" s="33"/>
      <c r="AJ41" s="32">
        <f t="shared" si="5"/>
        <v>73390.979999999981</v>
      </c>
      <c r="AK41" s="33">
        <f t="shared" ref="AK41:AK66" si="7">AK40+L41</f>
        <v>0</v>
      </c>
      <c r="AO41" t="s">
        <v>74</v>
      </c>
    </row>
    <row r="42" spans="1:41" x14ac:dyDescent="0.35">
      <c r="A42" t="s">
        <v>173</v>
      </c>
      <c r="B42" t="s">
        <v>143</v>
      </c>
      <c r="C42" t="s">
        <v>85</v>
      </c>
      <c r="D42" t="s">
        <v>174</v>
      </c>
      <c r="E42" s="32"/>
      <c r="F42" s="33">
        <v>14</v>
      </c>
      <c r="G42" s="4"/>
      <c r="H42" s="4"/>
      <c r="I42" s="4"/>
      <c r="J42" s="4"/>
      <c r="K42" s="4"/>
      <c r="L42" s="4"/>
      <c r="M42" s="59">
        <f t="shared" si="6"/>
        <v>0</v>
      </c>
      <c r="N42" s="4"/>
      <c r="O42" s="4"/>
      <c r="P42" s="4"/>
      <c r="Q42" s="4"/>
      <c r="R42" s="4">
        <v>14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>
        <f t="shared" si="4"/>
        <v>14</v>
      </c>
      <c r="AG42" s="4"/>
      <c r="AH42" s="4"/>
      <c r="AI42" s="33"/>
      <c r="AJ42" s="32">
        <f t="shared" si="5"/>
        <v>73376.979999999981</v>
      </c>
      <c r="AK42" s="33">
        <f t="shared" si="7"/>
        <v>0</v>
      </c>
    </row>
    <row r="43" spans="1:41" x14ac:dyDescent="0.35">
      <c r="B43" t="s">
        <v>175</v>
      </c>
      <c r="C43" t="s">
        <v>85</v>
      </c>
      <c r="D43" t="s">
        <v>176</v>
      </c>
      <c r="E43" s="32"/>
      <c r="F43" s="33">
        <v>316.8</v>
      </c>
      <c r="G43" s="4"/>
      <c r="H43" s="4"/>
      <c r="I43" s="4"/>
      <c r="J43" s="4"/>
      <c r="K43" s="4"/>
      <c r="L43" s="4"/>
      <c r="M43" s="59">
        <f t="shared" si="6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v>316.8</v>
      </c>
      <c r="AB43" s="4"/>
      <c r="AC43" s="4"/>
      <c r="AD43" s="4"/>
      <c r="AE43" s="4"/>
      <c r="AF43" s="4">
        <f t="shared" si="4"/>
        <v>316.8</v>
      </c>
      <c r="AG43" s="4"/>
      <c r="AH43" s="4"/>
      <c r="AI43" s="33">
        <v>52.8</v>
      </c>
      <c r="AJ43" s="32">
        <f t="shared" si="5"/>
        <v>73060.179999999978</v>
      </c>
      <c r="AK43" s="33">
        <f t="shared" si="7"/>
        <v>0</v>
      </c>
    </row>
    <row r="44" spans="1:41" x14ac:dyDescent="0.35">
      <c r="B44" t="s">
        <v>107</v>
      </c>
      <c r="C44" t="s">
        <v>85</v>
      </c>
      <c r="D44" t="s">
        <v>177</v>
      </c>
      <c r="E44" s="32"/>
      <c r="F44" s="33">
        <v>196.34</v>
      </c>
      <c r="G44" s="4"/>
      <c r="H44" s="4"/>
      <c r="I44" s="4"/>
      <c r="J44" s="4"/>
      <c r="K44" s="4"/>
      <c r="L44" s="4"/>
      <c r="M44" s="59">
        <f t="shared" si="6"/>
        <v>0</v>
      </c>
      <c r="N44" s="4">
        <v>196.34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>
        <f t="shared" si="4"/>
        <v>196.34</v>
      </c>
      <c r="AG44" s="4"/>
      <c r="AH44" s="4"/>
      <c r="AI44" s="33"/>
      <c r="AJ44" s="32">
        <f t="shared" si="5"/>
        <v>72863.839999999982</v>
      </c>
      <c r="AK44" s="33">
        <f t="shared" si="7"/>
        <v>0</v>
      </c>
    </row>
    <row r="45" spans="1:41" x14ac:dyDescent="0.35">
      <c r="B45" t="s">
        <v>178</v>
      </c>
      <c r="C45" t="s">
        <v>85</v>
      </c>
      <c r="D45" t="s">
        <v>179</v>
      </c>
      <c r="E45" s="32"/>
      <c r="F45" s="33">
        <v>1100</v>
      </c>
      <c r="G45" s="4"/>
      <c r="H45" s="4"/>
      <c r="I45" s="4"/>
      <c r="J45" s="4"/>
      <c r="K45" s="4"/>
      <c r="L45" s="4"/>
      <c r="M45" s="59">
        <f t="shared" si="6"/>
        <v>0</v>
      </c>
      <c r="N45" s="4"/>
      <c r="O45" s="4"/>
      <c r="P45" s="4"/>
      <c r="Q45" s="4"/>
      <c r="R45" s="4"/>
      <c r="S45" s="4"/>
      <c r="T45" s="4">
        <v>1100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>
        <f t="shared" si="4"/>
        <v>1100</v>
      </c>
      <c r="AG45" s="4"/>
      <c r="AH45" s="4"/>
      <c r="AI45" s="33"/>
      <c r="AJ45" s="32">
        <f t="shared" si="5"/>
        <v>71763.839999999982</v>
      </c>
      <c r="AK45" s="33">
        <f t="shared" si="7"/>
        <v>0</v>
      </c>
    </row>
    <row r="46" spans="1:41" x14ac:dyDescent="0.35">
      <c r="A46" t="s">
        <v>182</v>
      </c>
      <c r="B46" t="s">
        <v>180</v>
      </c>
      <c r="C46" t="s">
        <v>85</v>
      </c>
      <c r="D46" t="s">
        <v>181</v>
      </c>
      <c r="E46" s="32"/>
      <c r="F46" s="33">
        <v>510.03</v>
      </c>
      <c r="G46" s="4"/>
      <c r="H46" s="4"/>
      <c r="I46" s="4"/>
      <c r="J46" s="4"/>
      <c r="K46" s="4"/>
      <c r="L46" s="4"/>
      <c r="M46" s="59">
        <f t="shared" si="6"/>
        <v>0</v>
      </c>
      <c r="N46" s="4">
        <v>510.03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>
        <f t="shared" si="4"/>
        <v>510.03</v>
      </c>
      <c r="AG46" s="4"/>
      <c r="AH46" s="4"/>
      <c r="AI46" s="33"/>
      <c r="AJ46" s="32">
        <f t="shared" si="5"/>
        <v>71253.809999999983</v>
      </c>
      <c r="AK46" s="33">
        <f t="shared" si="7"/>
        <v>0</v>
      </c>
    </row>
    <row r="47" spans="1:41" x14ac:dyDescent="0.35">
      <c r="B47" t="s">
        <v>180</v>
      </c>
      <c r="C47" t="s">
        <v>85</v>
      </c>
      <c r="D47" t="s">
        <v>183</v>
      </c>
      <c r="E47" s="32"/>
      <c r="F47" s="33">
        <v>84.99</v>
      </c>
      <c r="G47" s="4"/>
      <c r="H47" s="4"/>
      <c r="I47" s="4"/>
      <c r="J47" s="4"/>
      <c r="K47" s="4"/>
      <c r="L47" s="4"/>
      <c r="M47" s="59">
        <f t="shared" si="6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>
        <v>84.99</v>
      </c>
      <c r="Y47" s="4"/>
      <c r="Z47" s="4"/>
      <c r="AA47" s="4"/>
      <c r="AB47" s="4"/>
      <c r="AC47" s="4"/>
      <c r="AD47" s="4"/>
      <c r="AE47" s="4"/>
      <c r="AF47" s="4">
        <f t="shared" si="4"/>
        <v>84.99</v>
      </c>
      <c r="AG47" s="4"/>
      <c r="AH47" s="4"/>
      <c r="AI47" s="33"/>
      <c r="AJ47" s="32">
        <f t="shared" si="5"/>
        <v>71168.819999999978</v>
      </c>
      <c r="AK47" s="33">
        <f t="shared" si="7"/>
        <v>0</v>
      </c>
    </row>
    <row r="48" spans="1:41" x14ac:dyDescent="0.35">
      <c r="A48" t="s">
        <v>184</v>
      </c>
      <c r="B48" t="s">
        <v>95</v>
      </c>
      <c r="C48" t="s">
        <v>96</v>
      </c>
      <c r="D48" t="s">
        <v>185</v>
      </c>
      <c r="E48" s="32"/>
      <c r="F48" s="33">
        <v>1</v>
      </c>
      <c r="G48" s="4"/>
      <c r="H48" s="4"/>
      <c r="I48" s="4"/>
      <c r="J48" s="4"/>
      <c r="K48" s="4"/>
      <c r="L48" s="4"/>
      <c r="M48" s="59">
        <f t="shared" si="6"/>
        <v>0</v>
      </c>
      <c r="N48" s="4"/>
      <c r="O48" s="4"/>
      <c r="P48" s="4"/>
      <c r="Q48" s="4"/>
      <c r="R48" s="4">
        <v>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>
        <f t="shared" si="4"/>
        <v>1</v>
      </c>
      <c r="AG48" s="4"/>
      <c r="AH48" s="4"/>
      <c r="AI48" s="33"/>
      <c r="AJ48" s="32">
        <f t="shared" si="5"/>
        <v>71167.819999999978</v>
      </c>
      <c r="AK48" s="33">
        <f t="shared" si="7"/>
        <v>0</v>
      </c>
    </row>
    <row r="49" spans="1:37" x14ac:dyDescent="0.35">
      <c r="A49" t="s">
        <v>186</v>
      </c>
      <c r="B49" t="s">
        <v>180</v>
      </c>
      <c r="C49" t="s">
        <v>85</v>
      </c>
      <c r="D49" t="s">
        <v>187</v>
      </c>
      <c r="E49" s="32"/>
      <c r="F49" s="33">
        <v>534.16999999999996</v>
      </c>
      <c r="G49" s="4"/>
      <c r="H49" s="4"/>
      <c r="I49" s="4"/>
      <c r="J49" s="4"/>
      <c r="K49" s="4"/>
      <c r="L49" s="4"/>
      <c r="M49" s="59">
        <f t="shared" si="6"/>
        <v>0</v>
      </c>
      <c r="N49" s="4">
        <v>534.16999999999996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>
        <f t="shared" si="4"/>
        <v>534.16999999999996</v>
      </c>
      <c r="AG49" s="4"/>
      <c r="AH49" s="4"/>
      <c r="AI49" s="33"/>
      <c r="AJ49" s="32">
        <f t="shared" si="5"/>
        <v>70633.64999999998</v>
      </c>
      <c r="AK49" s="33">
        <f t="shared" si="7"/>
        <v>0</v>
      </c>
    </row>
    <row r="50" spans="1:37" x14ac:dyDescent="0.35">
      <c r="B50" t="s">
        <v>107</v>
      </c>
      <c r="C50" t="s">
        <v>85</v>
      </c>
      <c r="D50" t="s">
        <v>188</v>
      </c>
      <c r="E50" s="32"/>
      <c r="F50" s="33">
        <v>207.17</v>
      </c>
      <c r="G50" s="4"/>
      <c r="H50" s="4"/>
      <c r="I50" s="4"/>
      <c r="J50" s="4"/>
      <c r="K50" s="4"/>
      <c r="L50" s="4"/>
      <c r="M50" s="59">
        <f t="shared" si="6"/>
        <v>0</v>
      </c>
      <c r="N50" s="4">
        <v>207.17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>
        <f t="shared" si="4"/>
        <v>207.17</v>
      </c>
      <c r="AG50" s="4"/>
      <c r="AH50" s="4"/>
      <c r="AI50" s="33"/>
      <c r="AJ50" s="32">
        <f t="shared" si="5"/>
        <v>70426.479999999981</v>
      </c>
      <c r="AK50" s="33">
        <f t="shared" si="7"/>
        <v>0</v>
      </c>
    </row>
    <row r="51" spans="1:37" x14ac:dyDescent="0.35">
      <c r="B51" t="s">
        <v>143</v>
      </c>
      <c r="C51" t="s">
        <v>85</v>
      </c>
      <c r="D51" t="s">
        <v>189</v>
      </c>
      <c r="E51" s="32"/>
      <c r="F51" s="33">
        <v>14</v>
      </c>
      <c r="G51" s="4"/>
      <c r="H51" s="4"/>
      <c r="I51" s="4"/>
      <c r="J51" s="4"/>
      <c r="K51" s="4"/>
      <c r="L51" s="4"/>
      <c r="M51" s="59">
        <f t="shared" si="6"/>
        <v>0</v>
      </c>
      <c r="N51" s="4"/>
      <c r="O51" s="4"/>
      <c r="P51" s="4"/>
      <c r="Q51" s="4"/>
      <c r="R51" s="4">
        <v>14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>
        <f t="shared" si="4"/>
        <v>14</v>
      </c>
      <c r="AG51" s="4"/>
      <c r="AH51" s="4"/>
      <c r="AI51" s="33"/>
      <c r="AJ51" s="32">
        <f t="shared" si="5"/>
        <v>70412.479999999981</v>
      </c>
      <c r="AK51" s="33">
        <f t="shared" si="7"/>
        <v>0</v>
      </c>
    </row>
    <row r="52" spans="1:37" x14ac:dyDescent="0.35">
      <c r="A52" t="s">
        <v>190</v>
      </c>
      <c r="B52" t="s">
        <v>125</v>
      </c>
      <c r="C52" t="s">
        <v>85</v>
      </c>
      <c r="D52" t="s">
        <v>191</v>
      </c>
      <c r="E52" s="32"/>
      <c r="F52" s="33">
        <v>71.78</v>
      </c>
      <c r="G52" s="4"/>
      <c r="H52" s="4"/>
      <c r="I52" s="4"/>
      <c r="J52" s="4"/>
      <c r="K52" s="4"/>
      <c r="L52" s="4"/>
      <c r="M52" s="59">
        <f t="shared" si="6"/>
        <v>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v>71.78</v>
      </c>
      <c r="AB52" s="4"/>
      <c r="AC52" s="4"/>
      <c r="AD52" s="4"/>
      <c r="AE52" s="4"/>
      <c r="AF52" s="4">
        <f t="shared" si="4"/>
        <v>71.78</v>
      </c>
      <c r="AG52" s="4"/>
      <c r="AH52" s="4"/>
      <c r="AI52" s="33">
        <v>11.96</v>
      </c>
      <c r="AJ52" s="32">
        <f t="shared" si="5"/>
        <v>70340.699999999983</v>
      </c>
      <c r="AK52" s="33">
        <f t="shared" si="7"/>
        <v>0</v>
      </c>
    </row>
    <row r="53" spans="1:37" x14ac:dyDescent="0.35">
      <c r="B53" t="s">
        <v>125</v>
      </c>
      <c r="C53" t="s">
        <v>85</v>
      </c>
      <c r="D53" t="s">
        <v>192</v>
      </c>
      <c r="E53" s="32"/>
      <c r="F53" s="33">
        <v>71.78</v>
      </c>
      <c r="G53" s="4"/>
      <c r="H53" s="4"/>
      <c r="I53" s="4"/>
      <c r="J53" s="4"/>
      <c r="K53" s="4"/>
      <c r="L53" s="4"/>
      <c r="M53" s="59">
        <f t="shared" si="6"/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v>71.78</v>
      </c>
      <c r="AB53" s="4"/>
      <c r="AC53" s="4"/>
      <c r="AD53" s="4"/>
      <c r="AE53" s="4"/>
      <c r="AF53" s="4">
        <f t="shared" si="4"/>
        <v>71.78</v>
      </c>
      <c r="AG53" s="4"/>
      <c r="AH53" s="4"/>
      <c r="AI53" s="33">
        <v>11.96</v>
      </c>
      <c r="AJ53" s="32">
        <f t="shared" si="5"/>
        <v>70268.919999999984</v>
      </c>
      <c r="AK53" s="33">
        <f t="shared" si="7"/>
        <v>0</v>
      </c>
    </row>
    <row r="54" spans="1:37" x14ac:dyDescent="0.35">
      <c r="B54" t="s">
        <v>125</v>
      </c>
      <c r="C54" t="s">
        <v>85</v>
      </c>
      <c r="D54" t="s">
        <v>193</v>
      </c>
      <c r="E54" s="32"/>
      <c r="F54" s="33">
        <v>71.78</v>
      </c>
      <c r="G54" s="4"/>
      <c r="H54" s="4"/>
      <c r="I54" s="4"/>
      <c r="J54" s="4"/>
      <c r="K54" s="4"/>
      <c r="L54" s="4"/>
      <c r="M54" s="59">
        <f t="shared" si="6"/>
        <v>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71.78</v>
      </c>
      <c r="AB54" s="4"/>
      <c r="AC54" s="4"/>
      <c r="AD54" s="4"/>
      <c r="AE54" s="4"/>
      <c r="AF54" s="4">
        <f t="shared" si="4"/>
        <v>71.78</v>
      </c>
      <c r="AG54" s="4"/>
      <c r="AH54" s="4"/>
      <c r="AI54" s="33">
        <v>11.96</v>
      </c>
      <c r="AJ54" s="32">
        <f t="shared" si="5"/>
        <v>70197.139999999985</v>
      </c>
      <c r="AK54" s="33">
        <f t="shared" si="7"/>
        <v>0</v>
      </c>
    </row>
    <row r="55" spans="1:37" x14ac:dyDescent="0.35">
      <c r="A55" t="s">
        <v>194</v>
      </c>
      <c r="B55" t="s">
        <v>111</v>
      </c>
      <c r="C55" t="s">
        <v>112</v>
      </c>
      <c r="D55" t="s">
        <v>195</v>
      </c>
      <c r="E55" s="32">
        <v>27704.5</v>
      </c>
      <c r="F55" s="33"/>
      <c r="G55" s="4">
        <v>27704.5</v>
      </c>
      <c r="H55" s="4"/>
      <c r="I55" s="4"/>
      <c r="J55" s="4"/>
      <c r="K55" s="4"/>
      <c r="L55" s="4"/>
      <c r="M55" s="59">
        <f t="shared" si="6"/>
        <v>27704.5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>
        <f t="shared" si="4"/>
        <v>0</v>
      </c>
      <c r="AG55" s="4"/>
      <c r="AH55" s="4"/>
      <c r="AI55" s="33"/>
      <c r="AJ55" s="32">
        <f t="shared" si="5"/>
        <v>97901.639999999985</v>
      </c>
      <c r="AK55" s="33">
        <f t="shared" si="7"/>
        <v>0</v>
      </c>
    </row>
    <row r="56" spans="1:37" x14ac:dyDescent="0.35">
      <c r="A56" t="s">
        <v>196</v>
      </c>
      <c r="B56" t="s">
        <v>180</v>
      </c>
      <c r="C56" t="s">
        <v>85</v>
      </c>
      <c r="D56" t="s">
        <v>197</v>
      </c>
      <c r="E56" s="32"/>
      <c r="F56" s="33">
        <v>522.20000000000005</v>
      </c>
      <c r="G56" s="4"/>
      <c r="H56" s="4"/>
      <c r="I56" s="4"/>
      <c r="J56" s="4"/>
      <c r="K56" s="4"/>
      <c r="L56" s="4"/>
      <c r="M56" s="59">
        <f t="shared" si="6"/>
        <v>0</v>
      </c>
      <c r="N56" s="4">
        <v>522.20000000000005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>
        <f t="shared" si="4"/>
        <v>522.20000000000005</v>
      </c>
      <c r="AG56" s="4"/>
      <c r="AH56" s="4"/>
      <c r="AI56" s="33"/>
      <c r="AJ56" s="32">
        <f t="shared" si="5"/>
        <v>97379.439999999988</v>
      </c>
      <c r="AK56" s="33">
        <f t="shared" si="7"/>
        <v>0</v>
      </c>
    </row>
    <row r="57" spans="1:37" x14ac:dyDescent="0.35">
      <c r="B57" t="s">
        <v>107</v>
      </c>
      <c r="C57" t="s">
        <v>85</v>
      </c>
      <c r="D57" t="s">
        <v>198</v>
      </c>
      <c r="E57" s="32"/>
      <c r="F57" s="33">
        <v>130.76</v>
      </c>
      <c r="G57" s="4"/>
      <c r="H57" s="4"/>
      <c r="I57" s="4"/>
      <c r="J57" s="4"/>
      <c r="K57" s="4"/>
      <c r="L57" s="4"/>
      <c r="M57" s="59">
        <f t="shared" si="6"/>
        <v>0</v>
      </c>
      <c r="N57" s="4">
        <v>130.76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>
        <f t="shared" si="4"/>
        <v>130.76</v>
      </c>
      <c r="AG57" s="4"/>
      <c r="AH57" s="4"/>
      <c r="AI57" s="33"/>
      <c r="AJ57" s="32">
        <f t="shared" si="5"/>
        <v>97248.68</v>
      </c>
      <c r="AK57" s="33">
        <f t="shared" si="7"/>
        <v>0</v>
      </c>
    </row>
    <row r="58" spans="1:37" x14ac:dyDescent="0.35">
      <c r="A58" t="s">
        <v>199</v>
      </c>
      <c r="B58" t="s">
        <v>200</v>
      </c>
      <c r="C58" t="s">
        <v>85</v>
      </c>
      <c r="D58" t="s">
        <v>201</v>
      </c>
      <c r="E58" s="32"/>
      <c r="F58" s="33">
        <v>1914</v>
      </c>
      <c r="G58" s="4"/>
      <c r="H58" s="4"/>
      <c r="I58" s="4"/>
      <c r="J58" s="4"/>
      <c r="K58" s="4"/>
      <c r="L58" s="4"/>
      <c r="M58" s="59">
        <f t="shared" si="6"/>
        <v>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1914</v>
      </c>
      <c r="AB58" s="4"/>
      <c r="AC58" s="4"/>
      <c r="AD58" s="4"/>
      <c r="AE58" s="4"/>
      <c r="AF58" s="4">
        <f t="shared" si="4"/>
        <v>1914</v>
      </c>
      <c r="AG58" s="4"/>
      <c r="AH58" s="4"/>
      <c r="AI58" s="33">
        <v>319</v>
      </c>
      <c r="AJ58" s="32">
        <f t="shared" si="5"/>
        <v>95334.68</v>
      </c>
      <c r="AK58" s="33">
        <f t="shared" si="7"/>
        <v>0</v>
      </c>
    </row>
    <row r="59" spans="1:37" x14ac:dyDescent="0.35">
      <c r="B59" t="s">
        <v>180</v>
      </c>
      <c r="C59" t="s">
        <v>85</v>
      </c>
      <c r="D59" t="s">
        <v>202</v>
      </c>
      <c r="E59" s="32"/>
      <c r="F59" s="33">
        <v>28.08</v>
      </c>
      <c r="G59" s="4"/>
      <c r="H59" s="4"/>
      <c r="I59" s="4"/>
      <c r="J59" s="4"/>
      <c r="K59" s="4"/>
      <c r="L59" s="4"/>
      <c r="M59" s="59">
        <f t="shared" si="6"/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>
        <v>28.08</v>
      </c>
      <c r="Y59" s="4"/>
      <c r="Z59" s="4"/>
      <c r="AA59" s="4"/>
      <c r="AB59" s="4"/>
      <c r="AC59" s="4"/>
      <c r="AD59" s="4"/>
      <c r="AE59" s="4"/>
      <c r="AF59" s="4">
        <f t="shared" si="4"/>
        <v>28.08</v>
      </c>
      <c r="AG59" s="4"/>
      <c r="AH59" s="4"/>
      <c r="AI59" s="33">
        <v>4.68</v>
      </c>
      <c r="AJ59" s="32">
        <f t="shared" si="5"/>
        <v>95306.599999999991</v>
      </c>
      <c r="AK59" s="33">
        <f t="shared" si="7"/>
        <v>0</v>
      </c>
    </row>
    <row r="60" spans="1:37" x14ac:dyDescent="0.35">
      <c r="B60" t="s">
        <v>143</v>
      </c>
      <c r="C60" t="s">
        <v>85</v>
      </c>
      <c r="D60" t="s">
        <v>203</v>
      </c>
      <c r="E60" s="32"/>
      <c r="F60" s="33">
        <v>14</v>
      </c>
      <c r="G60" s="4"/>
      <c r="H60" s="4"/>
      <c r="I60" s="4"/>
      <c r="J60" s="4"/>
      <c r="K60" s="4"/>
      <c r="L60" s="4"/>
      <c r="M60" s="59">
        <f t="shared" si="6"/>
        <v>0</v>
      </c>
      <c r="N60" s="4"/>
      <c r="O60" s="4"/>
      <c r="P60" s="4"/>
      <c r="Q60" s="4"/>
      <c r="R60" s="4">
        <v>14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>
        <f t="shared" si="4"/>
        <v>14</v>
      </c>
      <c r="AG60" s="4"/>
      <c r="AH60" s="4"/>
      <c r="AI60" s="33"/>
      <c r="AJ60" s="32">
        <f t="shared" si="5"/>
        <v>95292.599999999991</v>
      </c>
      <c r="AK60" s="33">
        <f t="shared" si="7"/>
        <v>0</v>
      </c>
    </row>
    <row r="61" spans="1:37" x14ac:dyDescent="0.35">
      <c r="B61" t="s">
        <v>180</v>
      </c>
      <c r="C61" t="s">
        <v>85</v>
      </c>
      <c r="D61" t="s">
        <v>204</v>
      </c>
      <c r="E61" s="32"/>
      <c r="F61" s="33">
        <v>24.49</v>
      </c>
      <c r="G61" s="4"/>
      <c r="H61" s="4"/>
      <c r="I61" s="4"/>
      <c r="J61" s="4"/>
      <c r="K61" s="4"/>
      <c r="L61" s="4"/>
      <c r="M61" s="59">
        <f t="shared" si="6"/>
        <v>0</v>
      </c>
      <c r="N61" s="4"/>
      <c r="O61" s="4"/>
      <c r="P61" s="4">
        <v>24.49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>
        <f t="shared" si="4"/>
        <v>24.49</v>
      </c>
      <c r="AG61" s="4"/>
      <c r="AH61" s="4"/>
      <c r="AI61" s="33"/>
      <c r="AJ61" s="32">
        <f t="shared" si="5"/>
        <v>95268.109999999986</v>
      </c>
      <c r="AK61" s="33">
        <f t="shared" si="7"/>
        <v>0</v>
      </c>
    </row>
    <row r="62" spans="1:37" x14ac:dyDescent="0.35">
      <c r="A62" t="s">
        <v>205</v>
      </c>
      <c r="B62" t="s">
        <v>146</v>
      </c>
      <c r="C62" t="s">
        <v>85</v>
      </c>
      <c r="D62" t="s">
        <v>206</v>
      </c>
      <c r="E62" s="32"/>
      <c r="F62" s="33">
        <v>1410</v>
      </c>
      <c r="G62" s="4"/>
      <c r="H62" s="4"/>
      <c r="I62" s="4"/>
      <c r="J62" s="4"/>
      <c r="K62" s="4"/>
      <c r="L62" s="4"/>
      <c r="M62" s="59">
        <f t="shared" ref="M62:M90" si="8">SUM(G62:L62)</f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>
        <v>1410</v>
      </c>
      <c r="AB62" s="4"/>
      <c r="AC62" s="4"/>
      <c r="AD62" s="4"/>
      <c r="AE62" s="4"/>
      <c r="AF62" s="4">
        <f t="shared" si="4"/>
        <v>1410</v>
      </c>
      <c r="AG62" s="4"/>
      <c r="AH62" s="4"/>
      <c r="AI62" s="33">
        <v>235</v>
      </c>
      <c r="AJ62" s="32">
        <f t="shared" si="5"/>
        <v>93858.109999999986</v>
      </c>
      <c r="AK62" s="33">
        <f t="shared" si="7"/>
        <v>0</v>
      </c>
    </row>
    <row r="63" spans="1:37" x14ac:dyDescent="0.35">
      <c r="B63" t="s">
        <v>161</v>
      </c>
      <c r="C63" t="s">
        <v>85</v>
      </c>
      <c r="D63" t="s">
        <v>207</v>
      </c>
      <c r="E63" s="32"/>
      <c r="F63" s="33">
        <v>500</v>
      </c>
      <c r="G63" s="4"/>
      <c r="H63" s="4"/>
      <c r="I63" s="4"/>
      <c r="J63" s="4"/>
      <c r="K63" s="4"/>
      <c r="L63" s="4"/>
      <c r="M63" s="59">
        <f t="shared" si="8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>
        <v>500</v>
      </c>
      <c r="AB63" s="4"/>
      <c r="AC63" s="4"/>
      <c r="AD63" s="4"/>
      <c r="AE63" s="4"/>
      <c r="AF63" s="4">
        <f t="shared" si="4"/>
        <v>500</v>
      </c>
      <c r="AG63" s="4"/>
      <c r="AH63" s="4"/>
      <c r="AI63" s="33"/>
      <c r="AJ63" s="32">
        <f t="shared" si="5"/>
        <v>93358.109999999986</v>
      </c>
      <c r="AK63" s="33">
        <f t="shared" si="7"/>
        <v>0</v>
      </c>
    </row>
    <row r="64" spans="1:37" x14ac:dyDescent="0.35">
      <c r="A64" t="s">
        <v>208</v>
      </c>
      <c r="B64" t="s">
        <v>111</v>
      </c>
      <c r="C64" t="s">
        <v>112</v>
      </c>
      <c r="D64" t="s">
        <v>209</v>
      </c>
      <c r="E64" s="32">
        <v>320.85000000000002</v>
      </c>
      <c r="F64" s="33"/>
      <c r="G64" s="4"/>
      <c r="H64" s="4">
        <v>320.85000000000002</v>
      </c>
      <c r="I64" s="4"/>
      <c r="J64" s="4"/>
      <c r="K64" s="4"/>
      <c r="L64" s="4"/>
      <c r="M64" s="59">
        <f t="shared" si="8"/>
        <v>320.85000000000002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>
        <f t="shared" si="4"/>
        <v>0</v>
      </c>
      <c r="AG64" s="4"/>
      <c r="AH64" s="4"/>
      <c r="AI64" s="33"/>
      <c r="AJ64" s="32">
        <f t="shared" si="5"/>
        <v>93678.959999999992</v>
      </c>
      <c r="AK64" s="33">
        <f t="shared" si="7"/>
        <v>0</v>
      </c>
    </row>
    <row r="65" spans="1:37" x14ac:dyDescent="0.35">
      <c r="B65" t="s">
        <v>180</v>
      </c>
      <c r="C65" t="s">
        <v>85</v>
      </c>
      <c r="D65" t="s">
        <v>210</v>
      </c>
      <c r="E65" s="32"/>
      <c r="F65" s="33">
        <v>522</v>
      </c>
      <c r="G65" s="4"/>
      <c r="H65" s="4"/>
      <c r="I65" s="4"/>
      <c r="J65" s="4"/>
      <c r="K65" s="4"/>
      <c r="L65" s="4"/>
      <c r="M65" s="59">
        <f t="shared" si="8"/>
        <v>0</v>
      </c>
      <c r="N65" s="4">
        <v>522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>
        <f t="shared" si="4"/>
        <v>522</v>
      </c>
      <c r="AG65" s="4"/>
      <c r="AH65" s="4"/>
      <c r="AI65" s="33"/>
      <c r="AJ65" s="32">
        <f t="shared" si="5"/>
        <v>93156.959999999992</v>
      </c>
      <c r="AK65" s="33">
        <f t="shared" si="7"/>
        <v>0</v>
      </c>
    </row>
    <row r="66" spans="1:37" x14ac:dyDescent="0.35">
      <c r="B66" t="s">
        <v>107</v>
      </c>
      <c r="C66" t="s">
        <v>85</v>
      </c>
      <c r="D66" t="s">
        <v>211</v>
      </c>
      <c r="E66" s="32"/>
      <c r="F66" s="33">
        <v>130.96</v>
      </c>
      <c r="G66" s="4"/>
      <c r="H66" s="4"/>
      <c r="I66" s="4"/>
      <c r="J66" s="4"/>
      <c r="K66" s="4"/>
      <c r="L66" s="4"/>
      <c r="M66" s="59">
        <f t="shared" si="8"/>
        <v>0</v>
      </c>
      <c r="N66" s="4">
        <v>130.96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>
        <f t="shared" si="4"/>
        <v>130.96</v>
      </c>
      <c r="AG66" s="4"/>
      <c r="AH66" s="4"/>
      <c r="AI66" s="33"/>
      <c r="AJ66" s="32">
        <f t="shared" si="5"/>
        <v>93025.999999999985</v>
      </c>
      <c r="AK66" s="33">
        <f t="shared" si="7"/>
        <v>0</v>
      </c>
    </row>
    <row r="67" spans="1:37" x14ac:dyDescent="0.35">
      <c r="A67" t="s">
        <v>212</v>
      </c>
      <c r="B67" t="s">
        <v>111</v>
      </c>
      <c r="C67" t="s">
        <v>85</v>
      </c>
      <c r="D67" t="s">
        <v>213</v>
      </c>
      <c r="E67" s="32"/>
      <c r="F67" s="33">
        <v>59.3</v>
      </c>
      <c r="G67" s="4"/>
      <c r="H67" s="4"/>
      <c r="I67" s="4"/>
      <c r="J67" s="4"/>
      <c r="K67" s="4"/>
      <c r="L67" s="4"/>
      <c r="M67" s="59">
        <f t="shared" si="8"/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>
        <v>59.3</v>
      </c>
      <c r="AB67" s="4"/>
      <c r="AC67" s="4"/>
      <c r="AD67" s="4"/>
      <c r="AE67" s="4"/>
      <c r="AF67" s="4">
        <f t="shared" ref="AF67:AF90" si="9">SUM(N67:AE67)</f>
        <v>59.3</v>
      </c>
      <c r="AG67" s="4"/>
      <c r="AH67" s="4"/>
      <c r="AI67" s="33">
        <v>9.8800000000000008</v>
      </c>
      <c r="AJ67" s="32">
        <f t="shared" ref="AJ67:AJ75" si="10">AJ66+M67-AF67-L67</f>
        <v>92966.699999999983</v>
      </c>
      <c r="AK67" s="33">
        <f t="shared" ref="AK67:AK78" si="11">AK66+L67</f>
        <v>0</v>
      </c>
    </row>
    <row r="68" spans="1:37" x14ac:dyDescent="0.35">
      <c r="B68" t="s">
        <v>125</v>
      </c>
      <c r="C68" t="s">
        <v>85</v>
      </c>
      <c r="D68" t="s">
        <v>214</v>
      </c>
      <c r="E68" s="32"/>
      <c r="F68" s="33">
        <v>71.78</v>
      </c>
      <c r="G68" s="4"/>
      <c r="H68" s="4"/>
      <c r="I68" s="4"/>
      <c r="J68" s="4"/>
      <c r="K68" s="4"/>
      <c r="L68" s="4"/>
      <c r="M68" s="59">
        <f t="shared" si="8"/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>
        <v>71.78</v>
      </c>
      <c r="AB68" s="4"/>
      <c r="AC68" s="4"/>
      <c r="AD68" s="4"/>
      <c r="AE68" s="4"/>
      <c r="AF68" s="4">
        <f t="shared" si="9"/>
        <v>71.78</v>
      </c>
      <c r="AG68" s="4"/>
      <c r="AH68" s="4"/>
      <c r="AI68" s="33">
        <v>11.96</v>
      </c>
      <c r="AJ68" s="32">
        <f t="shared" si="10"/>
        <v>92894.919999999984</v>
      </c>
      <c r="AK68" s="33">
        <f t="shared" si="11"/>
        <v>0</v>
      </c>
    </row>
    <row r="69" spans="1:37" x14ac:dyDescent="0.35">
      <c r="B69" t="s">
        <v>125</v>
      </c>
      <c r="C69" t="s">
        <v>85</v>
      </c>
      <c r="D69" t="s">
        <v>215</v>
      </c>
      <c r="E69" s="32"/>
      <c r="F69" s="33">
        <v>71.78</v>
      </c>
      <c r="G69" s="4"/>
      <c r="H69" s="4"/>
      <c r="I69" s="4"/>
      <c r="J69" s="4"/>
      <c r="K69" s="4"/>
      <c r="L69" s="4"/>
      <c r="M69" s="59">
        <f t="shared" si="8"/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>
        <v>71.78</v>
      </c>
      <c r="AB69" s="4"/>
      <c r="AC69" s="4"/>
      <c r="AD69" s="4"/>
      <c r="AE69" s="4"/>
      <c r="AF69" s="4">
        <f t="shared" si="9"/>
        <v>71.78</v>
      </c>
      <c r="AG69" s="4"/>
      <c r="AH69" s="4"/>
      <c r="AI69" s="33">
        <v>11.96</v>
      </c>
      <c r="AJ69" s="32">
        <f t="shared" si="10"/>
        <v>92823.139999999985</v>
      </c>
      <c r="AK69" s="33">
        <f t="shared" si="11"/>
        <v>0</v>
      </c>
    </row>
    <row r="70" spans="1:37" x14ac:dyDescent="0.35">
      <c r="B70" t="s">
        <v>216</v>
      </c>
      <c r="C70" t="s">
        <v>85</v>
      </c>
      <c r="D70" t="s">
        <v>217</v>
      </c>
      <c r="E70" s="29"/>
      <c r="F70" s="33">
        <v>175</v>
      </c>
      <c r="L70" s="4"/>
      <c r="M70" s="59">
        <f t="shared" si="8"/>
        <v>0</v>
      </c>
      <c r="N70" s="4"/>
      <c r="O70" s="4"/>
      <c r="P70" s="4"/>
      <c r="Q70" s="4"/>
      <c r="R70" s="4"/>
      <c r="S70" s="4"/>
      <c r="T70" s="4"/>
      <c r="U70" s="4"/>
      <c r="V70" s="4">
        <v>175</v>
      </c>
      <c r="W70" s="4"/>
      <c r="X70" s="4"/>
      <c r="Y70" s="4"/>
      <c r="Z70" s="4"/>
      <c r="AA70" s="4"/>
      <c r="AB70" s="4"/>
      <c r="AC70" s="4"/>
      <c r="AD70" s="4"/>
      <c r="AE70" s="4"/>
      <c r="AF70" s="4">
        <f t="shared" si="9"/>
        <v>175</v>
      </c>
      <c r="AG70" s="4"/>
      <c r="AH70" s="4"/>
      <c r="AI70" s="33"/>
      <c r="AJ70" s="32">
        <f t="shared" si="10"/>
        <v>92648.139999999985</v>
      </c>
      <c r="AK70" s="33">
        <f t="shared" si="11"/>
        <v>0</v>
      </c>
    </row>
    <row r="71" spans="1:37" x14ac:dyDescent="0.35">
      <c r="B71" t="s">
        <v>137</v>
      </c>
      <c r="C71" t="s">
        <v>85</v>
      </c>
      <c r="D71" t="s">
        <v>219</v>
      </c>
      <c r="E71" s="29"/>
      <c r="F71" s="33">
        <v>175</v>
      </c>
      <c r="L71" s="4"/>
      <c r="M71" s="59">
        <f t="shared" si="8"/>
        <v>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v>175</v>
      </c>
      <c r="AB71" s="4"/>
      <c r="AC71" s="4"/>
      <c r="AD71" s="4"/>
      <c r="AE71" s="4"/>
      <c r="AF71" s="4">
        <f t="shared" si="9"/>
        <v>175</v>
      </c>
      <c r="AG71" s="4"/>
      <c r="AH71" s="4"/>
      <c r="AI71" s="33"/>
      <c r="AJ71" s="32">
        <f t="shared" si="10"/>
        <v>92473.139999999985</v>
      </c>
      <c r="AK71" s="33">
        <f t="shared" si="11"/>
        <v>0</v>
      </c>
    </row>
    <row r="72" spans="1:37" x14ac:dyDescent="0.35">
      <c r="B72" t="s">
        <v>104</v>
      </c>
      <c r="C72" t="s">
        <v>85</v>
      </c>
      <c r="D72" t="s">
        <v>220</v>
      </c>
      <c r="E72" s="29"/>
      <c r="F72" s="33">
        <v>198.54</v>
      </c>
      <c r="L72" s="4"/>
      <c r="M72" s="59">
        <f t="shared" si="8"/>
        <v>0</v>
      </c>
      <c r="N72" s="4">
        <v>198.54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>
        <f t="shared" si="9"/>
        <v>198.54</v>
      </c>
      <c r="AG72" s="4"/>
      <c r="AH72" s="4"/>
      <c r="AI72" s="33"/>
      <c r="AJ72" s="32">
        <f t="shared" si="10"/>
        <v>92274.599999999991</v>
      </c>
      <c r="AK72" s="33">
        <f t="shared" si="11"/>
        <v>0</v>
      </c>
    </row>
    <row r="73" spans="1:37" x14ac:dyDescent="0.35">
      <c r="B73" t="s">
        <v>161</v>
      </c>
      <c r="C73" t="s">
        <v>85</v>
      </c>
      <c r="D73" t="s">
        <v>221</v>
      </c>
      <c r="E73" s="29"/>
      <c r="F73" s="33">
        <v>600</v>
      </c>
      <c r="L73" s="4"/>
      <c r="M73" s="59">
        <f t="shared" si="8"/>
        <v>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600</v>
      </c>
      <c r="AB73" s="4"/>
      <c r="AC73" s="4"/>
      <c r="AD73" s="4"/>
      <c r="AE73" s="4"/>
      <c r="AF73" s="4">
        <f t="shared" si="9"/>
        <v>600</v>
      </c>
      <c r="AG73" s="4"/>
      <c r="AH73" s="4"/>
      <c r="AI73" s="33"/>
      <c r="AJ73" s="32">
        <f t="shared" si="10"/>
        <v>91674.599999999991</v>
      </c>
      <c r="AK73" s="33">
        <f t="shared" si="11"/>
        <v>0</v>
      </c>
    </row>
    <row r="74" spans="1:37" x14ac:dyDescent="0.35">
      <c r="B74" t="s">
        <v>104</v>
      </c>
      <c r="C74" t="s">
        <v>85</v>
      </c>
      <c r="D74" t="s">
        <v>222</v>
      </c>
      <c r="E74" s="32"/>
      <c r="F74" s="33">
        <v>633.19000000000005</v>
      </c>
      <c r="L74" s="4"/>
      <c r="M74" s="59">
        <f t="shared" si="8"/>
        <v>0</v>
      </c>
      <c r="N74" s="4">
        <v>633.19000000000005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>
        <f t="shared" si="9"/>
        <v>633.19000000000005</v>
      </c>
      <c r="AG74" s="4"/>
      <c r="AH74" s="4"/>
      <c r="AI74" s="33"/>
      <c r="AJ74" s="32">
        <f t="shared" si="10"/>
        <v>91041.409999999989</v>
      </c>
      <c r="AK74" s="33">
        <f t="shared" si="11"/>
        <v>0</v>
      </c>
    </row>
    <row r="75" spans="1:37" x14ac:dyDescent="0.35">
      <c r="B75" t="s">
        <v>225</v>
      </c>
      <c r="C75" t="s">
        <v>85</v>
      </c>
      <c r="D75" t="s">
        <v>224</v>
      </c>
      <c r="E75" s="29"/>
      <c r="F75" s="30">
        <v>221.57</v>
      </c>
      <c r="L75" s="4"/>
      <c r="M75" s="59">
        <f t="shared" si="8"/>
        <v>0</v>
      </c>
      <c r="N75" s="4"/>
      <c r="O75" s="4"/>
      <c r="P75" s="4"/>
      <c r="Q75" s="4"/>
      <c r="R75" s="4"/>
      <c r="S75" s="4"/>
      <c r="T75" s="4">
        <v>221.57</v>
      </c>
      <c r="U75" s="4"/>
      <c r="V75" s="4"/>
      <c r="W75" s="4"/>
      <c r="X75" s="4"/>
      <c r="Z75" s="4"/>
      <c r="AA75" s="4"/>
      <c r="AB75" s="4"/>
      <c r="AC75" s="4"/>
      <c r="AD75" s="4"/>
      <c r="AE75" s="4"/>
      <c r="AF75" s="4">
        <f t="shared" si="9"/>
        <v>221.57</v>
      </c>
      <c r="AG75" s="4"/>
      <c r="AH75" s="4"/>
      <c r="AI75" s="33"/>
      <c r="AJ75" s="32">
        <f t="shared" si="10"/>
        <v>90819.839999999982</v>
      </c>
      <c r="AK75" s="33">
        <f t="shared" si="11"/>
        <v>0</v>
      </c>
    </row>
    <row r="76" spans="1:37" x14ac:dyDescent="0.35">
      <c r="B76" t="s">
        <v>223</v>
      </c>
      <c r="C76" t="s">
        <v>85</v>
      </c>
      <c r="D76" t="s">
        <v>226</v>
      </c>
      <c r="E76" s="29"/>
      <c r="F76" s="33">
        <v>109.49</v>
      </c>
      <c r="L76" s="4"/>
      <c r="M76" s="59">
        <f t="shared" si="8"/>
        <v>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>
        <v>109.49</v>
      </c>
      <c r="Z76" s="4"/>
      <c r="AA76" s="4"/>
      <c r="AB76" s="4"/>
      <c r="AC76" s="4"/>
      <c r="AD76" s="4"/>
      <c r="AE76" s="4"/>
      <c r="AF76" s="4">
        <f t="shared" si="9"/>
        <v>109.49</v>
      </c>
      <c r="AG76" s="4"/>
      <c r="AH76" s="4"/>
      <c r="AI76" s="33">
        <v>18.25</v>
      </c>
      <c r="AJ76" s="32">
        <f>AJ75+M76-AF76-L76</f>
        <v>90710.349999999977</v>
      </c>
      <c r="AK76" s="33">
        <f t="shared" si="11"/>
        <v>0</v>
      </c>
    </row>
    <row r="77" spans="1:37" x14ac:dyDescent="0.35">
      <c r="A77" t="s">
        <v>237</v>
      </c>
      <c r="B77" t="s">
        <v>107</v>
      </c>
      <c r="C77" t="s">
        <v>85</v>
      </c>
      <c r="D77" t="s">
        <v>229</v>
      </c>
      <c r="E77" s="29"/>
      <c r="F77" s="33">
        <v>130.76</v>
      </c>
      <c r="L77" s="4"/>
      <c r="M77" s="59">
        <f t="shared" si="8"/>
        <v>0</v>
      </c>
      <c r="N77" s="4">
        <v>130.76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>
        <f t="shared" si="9"/>
        <v>130.76</v>
      </c>
      <c r="AG77" s="4"/>
      <c r="AH77" s="4"/>
      <c r="AI77" s="33"/>
      <c r="AJ77" s="32">
        <f t="shared" ref="AJ77:AJ79" si="12">AJ76+M77-AF77-L77</f>
        <v>90579.589999999982</v>
      </c>
      <c r="AK77" s="33">
        <f t="shared" si="11"/>
        <v>0</v>
      </c>
    </row>
    <row r="78" spans="1:37" x14ac:dyDescent="0.35">
      <c r="B78" t="s">
        <v>180</v>
      </c>
      <c r="C78" t="s">
        <v>85</v>
      </c>
      <c r="D78" t="s">
        <v>234</v>
      </c>
      <c r="E78" s="29"/>
      <c r="F78" s="33">
        <v>652</v>
      </c>
      <c r="L78" s="4"/>
      <c r="M78" s="59">
        <f t="shared" si="8"/>
        <v>0</v>
      </c>
      <c r="N78" s="4">
        <v>652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>
        <f t="shared" si="9"/>
        <v>652</v>
      </c>
      <c r="AG78" s="4"/>
      <c r="AH78" s="4"/>
      <c r="AI78" s="33"/>
      <c r="AJ78" s="32">
        <f t="shared" si="12"/>
        <v>89927.589999999982</v>
      </c>
      <c r="AK78" s="33">
        <f t="shared" si="11"/>
        <v>0</v>
      </c>
    </row>
    <row r="79" spans="1:37" x14ac:dyDescent="0.35">
      <c r="A79" t="s">
        <v>227</v>
      </c>
      <c r="B79" t="s">
        <v>236</v>
      </c>
      <c r="C79" t="s">
        <v>228</v>
      </c>
      <c r="D79" t="s">
        <v>235</v>
      </c>
      <c r="E79" s="29"/>
      <c r="F79" s="33">
        <v>3000</v>
      </c>
      <c r="H79" s="4"/>
      <c r="L79" s="4"/>
      <c r="M79" s="59">
        <f t="shared" si="8"/>
        <v>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>
        <v>3000</v>
      </c>
      <c r="AE79" s="4"/>
      <c r="AF79" s="4">
        <f t="shared" si="9"/>
        <v>3000</v>
      </c>
      <c r="AG79" s="4"/>
      <c r="AH79" s="4"/>
      <c r="AI79" s="33"/>
      <c r="AJ79" s="32">
        <f t="shared" si="12"/>
        <v>86927.589999999982</v>
      </c>
      <c r="AK79" s="33">
        <f>AK76+L79</f>
        <v>0</v>
      </c>
    </row>
    <row r="80" spans="1:37" x14ac:dyDescent="0.35">
      <c r="A80" t="s">
        <v>230</v>
      </c>
      <c r="B80" t="s">
        <v>231</v>
      </c>
      <c r="C80" t="s">
        <v>232</v>
      </c>
      <c r="D80" t="s">
        <v>233</v>
      </c>
      <c r="E80" s="32"/>
      <c r="F80" s="33"/>
      <c r="G80" s="4"/>
      <c r="H80" s="4"/>
      <c r="I80" s="4"/>
      <c r="J80" s="4"/>
      <c r="K80" s="4"/>
      <c r="L80" s="4"/>
      <c r="M80" s="59">
        <f t="shared" si="8"/>
        <v>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>
        <f t="shared" si="9"/>
        <v>0</v>
      </c>
      <c r="AG80" s="4"/>
      <c r="AH80" s="4">
        <v>35000</v>
      </c>
      <c r="AI80" s="33"/>
      <c r="AJ80" s="32">
        <f>AJ79+M80-AF80-L80-AH80</f>
        <v>51927.589999999982</v>
      </c>
      <c r="AK80" s="33">
        <f>AK79+L80+AH80</f>
        <v>35000</v>
      </c>
    </row>
    <row r="81" spans="1:39" x14ac:dyDescent="0.35">
      <c r="B81" t="s">
        <v>180</v>
      </c>
      <c r="C81" t="s">
        <v>85</v>
      </c>
      <c r="D81" t="s">
        <v>238</v>
      </c>
      <c r="E81" s="32"/>
      <c r="F81" s="33">
        <v>548.20000000000005</v>
      </c>
      <c r="G81" s="4"/>
      <c r="H81" s="4"/>
      <c r="I81" s="4"/>
      <c r="J81" s="4"/>
      <c r="K81" s="4"/>
      <c r="L81" s="4"/>
      <c r="M81" s="59">
        <f t="shared" si="8"/>
        <v>0</v>
      </c>
      <c r="N81" s="4">
        <v>548.20000000000005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>
        <f t="shared" si="9"/>
        <v>548.20000000000005</v>
      </c>
      <c r="AG81" s="4"/>
      <c r="AH81" s="4"/>
      <c r="AI81" s="33"/>
      <c r="AJ81" s="32">
        <f t="shared" ref="AJ81:AJ90" si="13">AJ80+M81-AF81-L81-AH81</f>
        <v>51379.389999999985</v>
      </c>
      <c r="AK81" s="33">
        <f t="shared" ref="AK81:AK90" si="14">AK80+L81+AH81</f>
        <v>35000</v>
      </c>
    </row>
    <row r="82" spans="1:39" x14ac:dyDescent="0.35">
      <c r="B82" t="s">
        <v>107</v>
      </c>
      <c r="C82" t="s">
        <v>85</v>
      </c>
      <c r="D82" t="s">
        <v>239</v>
      </c>
      <c r="E82" s="32"/>
      <c r="F82" s="33">
        <v>130.96</v>
      </c>
      <c r="G82" s="4"/>
      <c r="H82" s="4"/>
      <c r="I82" s="4"/>
      <c r="J82" s="4"/>
      <c r="K82" s="4"/>
      <c r="L82" s="4"/>
      <c r="M82" s="59">
        <f t="shared" si="8"/>
        <v>0</v>
      </c>
      <c r="N82" s="4">
        <v>130.96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>
        <f t="shared" si="9"/>
        <v>130.96</v>
      </c>
      <c r="AG82" s="4"/>
      <c r="AH82" s="4"/>
      <c r="AI82" s="33"/>
      <c r="AJ82" s="32">
        <f t="shared" si="13"/>
        <v>51248.429999999986</v>
      </c>
      <c r="AK82" s="33">
        <f t="shared" si="14"/>
        <v>35000</v>
      </c>
    </row>
    <row r="83" spans="1:39" x14ac:dyDescent="0.35">
      <c r="A83" t="s">
        <v>241</v>
      </c>
      <c r="B83" t="s">
        <v>104</v>
      </c>
      <c r="C83" t="s">
        <v>85</v>
      </c>
      <c r="D83" t="s">
        <v>242</v>
      </c>
      <c r="E83" s="32"/>
      <c r="F83" s="33">
        <v>642.02</v>
      </c>
      <c r="G83" s="4"/>
      <c r="H83" s="4"/>
      <c r="I83" s="4"/>
      <c r="J83" s="4"/>
      <c r="K83" s="4"/>
      <c r="L83" s="4"/>
      <c r="M83" s="59">
        <f t="shared" si="8"/>
        <v>0</v>
      </c>
      <c r="N83" s="4">
        <v>642.02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>
        <f t="shared" si="9"/>
        <v>642.02</v>
      </c>
      <c r="AG83" s="4"/>
      <c r="AH83" s="4"/>
      <c r="AI83" s="33"/>
      <c r="AJ83" s="32">
        <f t="shared" si="13"/>
        <v>50606.409999999989</v>
      </c>
      <c r="AK83" s="33">
        <f t="shared" si="14"/>
        <v>35000</v>
      </c>
    </row>
    <row r="84" spans="1:39" x14ac:dyDescent="0.35">
      <c r="B84" t="s">
        <v>95</v>
      </c>
      <c r="C84" t="s">
        <v>112</v>
      </c>
      <c r="D84" t="s">
        <v>57</v>
      </c>
      <c r="E84" s="32">
        <v>8.86</v>
      </c>
      <c r="F84" s="33"/>
      <c r="G84" s="4"/>
      <c r="H84" s="4"/>
      <c r="I84" s="4"/>
      <c r="J84" s="4"/>
      <c r="K84" s="4"/>
      <c r="L84" s="4">
        <v>8.86</v>
      </c>
      <c r="M84" s="59">
        <f t="shared" si="8"/>
        <v>8.86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>
        <f t="shared" si="9"/>
        <v>0</v>
      </c>
      <c r="AG84" s="4"/>
      <c r="AH84" s="4"/>
      <c r="AI84" s="33"/>
      <c r="AJ84" s="32">
        <f t="shared" si="13"/>
        <v>50606.409999999989</v>
      </c>
      <c r="AK84" s="33">
        <f t="shared" si="14"/>
        <v>35008.86</v>
      </c>
    </row>
    <row r="85" spans="1:39" x14ac:dyDescent="0.35">
      <c r="A85" t="s">
        <v>243</v>
      </c>
      <c r="B85" t="s">
        <v>244</v>
      </c>
      <c r="C85" t="s">
        <v>245</v>
      </c>
      <c r="D85" t="s">
        <v>246</v>
      </c>
      <c r="E85" s="32"/>
      <c r="F85" s="33">
        <v>194.4</v>
      </c>
      <c r="G85" s="4"/>
      <c r="H85" s="4"/>
      <c r="I85" s="4"/>
      <c r="J85" s="4"/>
      <c r="K85" s="4"/>
      <c r="L85" s="4"/>
      <c r="M85" s="59">
        <f t="shared" si="8"/>
        <v>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>
        <v>194.4</v>
      </c>
      <c r="AB85" s="4"/>
      <c r="AC85" s="4"/>
      <c r="AD85" s="4"/>
      <c r="AE85" s="4"/>
      <c r="AF85" s="4">
        <f t="shared" si="9"/>
        <v>194.4</v>
      </c>
      <c r="AG85" s="4"/>
      <c r="AH85" s="4"/>
      <c r="AI85" s="33">
        <v>32.4</v>
      </c>
      <c r="AJ85" s="32">
        <f>AJ83+M85-AF85-L85-AH85</f>
        <v>50412.009999999987</v>
      </c>
      <c r="AK85" s="33">
        <f t="shared" si="14"/>
        <v>35008.86</v>
      </c>
    </row>
    <row r="86" spans="1:39" x14ac:dyDescent="0.35">
      <c r="A86" t="s">
        <v>247</v>
      </c>
      <c r="B86" t="s">
        <v>248</v>
      </c>
      <c r="C86" t="s">
        <v>85</v>
      </c>
      <c r="D86" t="s">
        <v>249</v>
      </c>
      <c r="E86" s="32"/>
      <c r="F86" s="33">
        <v>102</v>
      </c>
      <c r="G86" s="4"/>
      <c r="H86" s="4"/>
      <c r="I86" s="4"/>
      <c r="J86" s="4"/>
      <c r="K86" s="4"/>
      <c r="L86" s="4"/>
      <c r="M86" s="59">
        <f t="shared" si="8"/>
        <v>0</v>
      </c>
      <c r="N86" s="4"/>
      <c r="O86" s="4"/>
      <c r="P86" s="4"/>
      <c r="Q86" s="4"/>
      <c r="R86" s="4"/>
      <c r="S86" s="4"/>
      <c r="T86" s="4"/>
      <c r="U86" s="4"/>
      <c r="V86" s="4">
        <v>102</v>
      </c>
      <c r="W86" s="4"/>
      <c r="X86" s="4"/>
      <c r="Y86" s="4"/>
      <c r="Z86" s="4"/>
      <c r="AA86" s="4"/>
      <c r="AB86" s="4"/>
      <c r="AC86" s="4"/>
      <c r="AD86" s="4"/>
      <c r="AE86" s="4"/>
      <c r="AF86" s="4">
        <f t="shared" si="9"/>
        <v>102</v>
      </c>
      <c r="AG86" s="4"/>
      <c r="AH86" s="4"/>
      <c r="AI86" s="33"/>
      <c r="AJ86" s="32">
        <f t="shared" si="13"/>
        <v>50310.009999999987</v>
      </c>
      <c r="AK86" s="33">
        <f t="shared" si="14"/>
        <v>35008.86</v>
      </c>
    </row>
    <row r="87" spans="1:39" x14ac:dyDescent="0.35">
      <c r="A87" t="s">
        <v>251</v>
      </c>
      <c r="B87" t="s">
        <v>125</v>
      </c>
      <c r="C87" t="s">
        <v>85</v>
      </c>
      <c r="D87" t="s">
        <v>252</v>
      </c>
      <c r="E87" s="32"/>
      <c r="F87" s="33">
        <v>71.78</v>
      </c>
      <c r="G87" s="4"/>
      <c r="H87" s="4"/>
      <c r="I87" s="4"/>
      <c r="J87" s="4"/>
      <c r="K87" s="4"/>
      <c r="L87" s="4"/>
      <c r="M87" s="59">
        <f t="shared" si="8"/>
        <v>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>
        <v>71.78</v>
      </c>
      <c r="AB87" s="4"/>
      <c r="AC87" s="4"/>
      <c r="AD87" s="4"/>
      <c r="AE87" s="4"/>
      <c r="AF87" s="4">
        <f t="shared" si="9"/>
        <v>71.78</v>
      </c>
      <c r="AG87" s="4"/>
      <c r="AH87" s="4"/>
      <c r="AI87" s="33">
        <v>11.96</v>
      </c>
      <c r="AJ87" s="32">
        <f t="shared" si="13"/>
        <v>50238.229999999989</v>
      </c>
      <c r="AK87" s="33">
        <f t="shared" si="14"/>
        <v>35008.86</v>
      </c>
    </row>
    <row r="88" spans="1:39" x14ac:dyDescent="0.35">
      <c r="B88" t="s">
        <v>125</v>
      </c>
      <c r="C88" t="s">
        <v>85</v>
      </c>
      <c r="D88" t="s">
        <v>253</v>
      </c>
      <c r="E88" s="32"/>
      <c r="F88" s="33">
        <v>71.78</v>
      </c>
      <c r="G88" s="4"/>
      <c r="H88" s="4"/>
      <c r="I88" s="4"/>
      <c r="J88" s="4"/>
      <c r="K88" s="4"/>
      <c r="L88" s="33"/>
      <c r="M88" s="59">
        <f t="shared" si="8"/>
        <v>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>
        <v>71.78</v>
      </c>
      <c r="AB88" s="4"/>
      <c r="AC88" s="4"/>
      <c r="AD88" s="4"/>
      <c r="AE88" s="4"/>
      <c r="AF88" s="4">
        <f t="shared" si="9"/>
        <v>71.78</v>
      </c>
      <c r="AG88" s="4"/>
      <c r="AH88" s="4"/>
      <c r="AI88" s="33">
        <v>11.96</v>
      </c>
      <c r="AJ88" s="32">
        <f t="shared" si="13"/>
        <v>50166.44999999999</v>
      </c>
      <c r="AK88" s="33">
        <f t="shared" si="14"/>
        <v>35008.86</v>
      </c>
    </row>
    <row r="89" spans="1:39" x14ac:dyDescent="0.35">
      <c r="B89" t="s">
        <v>254</v>
      </c>
      <c r="C89" t="s">
        <v>85</v>
      </c>
      <c r="D89" t="s">
        <v>255</v>
      </c>
      <c r="E89" s="32"/>
      <c r="F89" s="33">
        <v>295.2</v>
      </c>
      <c r="G89" s="4"/>
      <c r="H89" s="4"/>
      <c r="I89" s="4"/>
      <c r="J89" s="4"/>
      <c r="K89" s="4"/>
      <c r="L89" s="33"/>
      <c r="M89" s="59">
        <f t="shared" si="8"/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>
        <v>295.2</v>
      </c>
      <c r="AB89" s="4"/>
      <c r="AC89" s="4"/>
      <c r="AD89" s="4"/>
      <c r="AE89" s="4"/>
      <c r="AF89" s="4">
        <f t="shared" si="9"/>
        <v>295.2</v>
      </c>
      <c r="AG89" s="4"/>
      <c r="AH89" s="4"/>
      <c r="AI89" s="33"/>
      <c r="AJ89" s="32">
        <f t="shared" si="13"/>
        <v>49871.249999999993</v>
      </c>
      <c r="AK89" s="33">
        <f t="shared" si="14"/>
        <v>35008.86</v>
      </c>
    </row>
    <row r="90" spans="1:39" x14ac:dyDescent="0.35">
      <c r="A90" t="s">
        <v>256</v>
      </c>
      <c r="B90" t="s">
        <v>95</v>
      </c>
      <c r="C90" t="s">
        <v>96</v>
      </c>
      <c r="D90" t="s">
        <v>257</v>
      </c>
      <c r="E90" s="32"/>
      <c r="F90" s="33">
        <v>1</v>
      </c>
      <c r="G90" s="4"/>
      <c r="H90" s="4"/>
      <c r="I90" s="4"/>
      <c r="J90" s="4"/>
      <c r="K90" s="4"/>
      <c r="L90" s="33"/>
      <c r="M90" s="59">
        <f t="shared" si="8"/>
        <v>0</v>
      </c>
      <c r="N90" s="4"/>
      <c r="O90" s="4"/>
      <c r="P90" s="4"/>
      <c r="Q90" s="4"/>
      <c r="R90" s="4">
        <v>1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>
        <f t="shared" si="9"/>
        <v>1</v>
      </c>
      <c r="AG90" s="4"/>
      <c r="AH90" s="4"/>
      <c r="AI90" s="33"/>
      <c r="AJ90" s="65">
        <f t="shared" si="13"/>
        <v>49870.249999999993</v>
      </c>
      <c r="AK90" s="64">
        <f t="shared" si="14"/>
        <v>35008.86</v>
      </c>
      <c r="AM90">
        <v>49870.25</v>
      </c>
    </row>
    <row r="91" spans="1:39" x14ac:dyDescent="0.35">
      <c r="E91" s="32"/>
      <c r="F91" s="33"/>
      <c r="G91" s="4"/>
      <c r="H91" s="4"/>
      <c r="I91" s="4"/>
      <c r="J91" s="4"/>
      <c r="K91" s="4"/>
      <c r="L91" s="33"/>
      <c r="M91" s="5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33"/>
      <c r="AJ91" s="32"/>
      <c r="AK91" s="33"/>
      <c r="AM91">
        <v>35008.86</v>
      </c>
    </row>
    <row r="92" spans="1:39" x14ac:dyDescent="0.35">
      <c r="E92" s="32"/>
      <c r="F92" s="33"/>
      <c r="G92" s="4"/>
      <c r="H92" s="4"/>
      <c r="I92" s="4"/>
      <c r="J92" s="4"/>
      <c r="K92" s="4"/>
      <c r="L92" s="33"/>
      <c r="M92" s="5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33"/>
      <c r="AJ92" s="32"/>
      <c r="AK92" s="33"/>
      <c r="AM92">
        <f>SUM(AM90:AM91)</f>
        <v>84879.11</v>
      </c>
    </row>
    <row r="93" spans="1:39" x14ac:dyDescent="0.35">
      <c r="E93" s="32"/>
      <c r="F93" s="33"/>
      <c r="G93" s="4"/>
      <c r="H93" s="4"/>
      <c r="I93" s="4"/>
      <c r="J93" s="4"/>
      <c r="K93" s="4"/>
      <c r="L93" s="33"/>
      <c r="M93" s="5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33"/>
      <c r="AJ93" s="32"/>
      <c r="AK93" s="33"/>
    </row>
    <row r="94" spans="1:39" x14ac:dyDescent="0.35">
      <c r="E94" s="32"/>
      <c r="F94" s="33"/>
      <c r="G94" s="4"/>
      <c r="H94" s="4"/>
      <c r="I94" s="4"/>
      <c r="J94" s="4"/>
      <c r="K94" s="4"/>
      <c r="L94" s="33"/>
      <c r="M94" s="5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33"/>
      <c r="AJ94" s="32"/>
      <c r="AK94" s="33"/>
    </row>
    <row r="95" spans="1:39" x14ac:dyDescent="0.35">
      <c r="E95" s="32"/>
      <c r="F95" s="33"/>
      <c r="G95" s="4"/>
      <c r="H95" s="4"/>
      <c r="I95" s="4"/>
      <c r="J95" s="4"/>
      <c r="K95" s="4"/>
      <c r="L95" s="33"/>
      <c r="M95" s="5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33"/>
      <c r="AJ95" s="32"/>
      <c r="AK95" s="33"/>
    </row>
    <row r="96" spans="1:39" x14ac:dyDescent="0.35">
      <c r="E96" s="32"/>
      <c r="F96" s="33"/>
      <c r="G96" s="4"/>
      <c r="H96" s="4"/>
      <c r="I96" s="4"/>
      <c r="J96" s="4"/>
      <c r="K96" s="4"/>
      <c r="L96" s="33"/>
      <c r="M96" s="5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33"/>
      <c r="AJ96" s="32"/>
      <c r="AK96" s="33"/>
    </row>
    <row r="97" spans="3:37" x14ac:dyDescent="0.35">
      <c r="E97" s="32"/>
      <c r="F97" s="33"/>
      <c r="G97" s="4"/>
      <c r="H97" s="4"/>
      <c r="I97" s="4"/>
      <c r="J97" s="4"/>
      <c r="K97" s="4"/>
      <c r="L97" s="33"/>
      <c r="M97" s="5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33"/>
      <c r="AJ97" s="32"/>
      <c r="AK97" s="33"/>
    </row>
    <row r="98" spans="3:37" x14ac:dyDescent="0.35">
      <c r="E98" s="32"/>
      <c r="F98" s="33"/>
      <c r="G98" s="4"/>
      <c r="H98" s="4"/>
      <c r="I98" s="4"/>
      <c r="J98" s="4"/>
      <c r="K98" s="4"/>
      <c r="L98" s="33"/>
      <c r="M98" s="5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33"/>
      <c r="AJ98" s="32"/>
      <c r="AK98" s="33"/>
    </row>
    <row r="99" spans="3:37" x14ac:dyDescent="0.35">
      <c r="E99" s="32"/>
      <c r="F99" s="33"/>
      <c r="G99" s="4"/>
      <c r="H99" s="4"/>
      <c r="I99" s="4"/>
      <c r="J99" s="4"/>
      <c r="K99" s="4"/>
      <c r="L99" s="33"/>
      <c r="M99" s="5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33"/>
      <c r="AJ99" s="32"/>
      <c r="AK99" s="33"/>
    </row>
    <row r="100" spans="3:37" x14ac:dyDescent="0.35">
      <c r="E100" s="32"/>
      <c r="F100" s="33"/>
      <c r="G100" s="4"/>
      <c r="H100" s="4"/>
      <c r="I100" s="4"/>
      <c r="J100" s="4"/>
      <c r="K100" s="4"/>
      <c r="L100" s="33"/>
      <c r="M100" s="5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33"/>
      <c r="AJ100" s="32"/>
      <c r="AK100" s="33"/>
    </row>
    <row r="101" spans="3:37" x14ac:dyDescent="0.35">
      <c r="E101" s="32"/>
      <c r="F101" s="33"/>
      <c r="G101" s="4"/>
      <c r="H101" s="4"/>
      <c r="I101" s="4"/>
      <c r="J101" s="4"/>
      <c r="K101" s="4"/>
      <c r="L101" s="33"/>
      <c r="M101" s="5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33"/>
      <c r="AJ101" s="62"/>
      <c r="AK101" s="63"/>
    </row>
    <row r="102" spans="3:37" x14ac:dyDescent="0.35">
      <c r="E102" s="32"/>
      <c r="F102" s="60"/>
      <c r="G102" s="4"/>
      <c r="H102" s="4"/>
      <c r="I102" s="4"/>
      <c r="J102" s="4"/>
      <c r="K102" s="4"/>
      <c r="L102" s="4"/>
      <c r="M102" s="5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33"/>
      <c r="AJ102" s="62"/>
      <c r="AK102" s="63"/>
    </row>
    <row r="103" spans="3:37" x14ac:dyDescent="0.35">
      <c r="C103" s="3" t="s">
        <v>8</v>
      </c>
      <c r="E103" s="31">
        <f t="shared" ref="E103:AI103" si="15">SUM(E6:E102)</f>
        <v>55963.71</v>
      </c>
      <c r="F103" s="31">
        <f t="shared" si="15"/>
        <v>28958.86</v>
      </c>
      <c r="G103" s="31">
        <f t="shared" si="15"/>
        <v>55409</v>
      </c>
      <c r="H103" s="31">
        <f t="shared" si="15"/>
        <v>320.85000000000002</v>
      </c>
      <c r="I103" s="31">
        <f t="shared" si="15"/>
        <v>0</v>
      </c>
      <c r="J103" s="31">
        <f t="shared" si="15"/>
        <v>225</v>
      </c>
      <c r="K103" s="31">
        <f t="shared" si="15"/>
        <v>0</v>
      </c>
      <c r="L103" s="31">
        <f t="shared" si="15"/>
        <v>8.86</v>
      </c>
      <c r="M103" s="31">
        <f t="shared" si="15"/>
        <v>55963.71</v>
      </c>
      <c r="N103" s="31">
        <f t="shared" si="15"/>
        <v>8676.52</v>
      </c>
      <c r="O103" s="31">
        <f t="shared" si="15"/>
        <v>0</v>
      </c>
      <c r="P103" s="31">
        <f t="shared" si="15"/>
        <v>76.27</v>
      </c>
      <c r="Q103" s="31">
        <f t="shared" si="15"/>
        <v>100</v>
      </c>
      <c r="R103" s="31">
        <f t="shared" si="15"/>
        <v>982.76</v>
      </c>
      <c r="S103" s="31">
        <f t="shared" si="15"/>
        <v>492</v>
      </c>
      <c r="T103" s="31">
        <f t="shared" si="15"/>
        <v>1321.57</v>
      </c>
      <c r="U103" s="31">
        <f t="shared" si="15"/>
        <v>654.24</v>
      </c>
      <c r="V103" s="31">
        <f t="shared" si="15"/>
        <v>277</v>
      </c>
      <c r="W103" s="31">
        <f t="shared" si="15"/>
        <v>0</v>
      </c>
      <c r="X103" s="31">
        <f t="shared" si="15"/>
        <v>1035.29</v>
      </c>
      <c r="Y103" s="31">
        <f t="shared" si="15"/>
        <v>109.49</v>
      </c>
      <c r="Z103" s="31">
        <f t="shared" si="15"/>
        <v>0</v>
      </c>
      <c r="AA103" s="31">
        <f t="shared" si="15"/>
        <v>12233.720000000001</v>
      </c>
      <c r="AB103" s="31">
        <f t="shared" si="15"/>
        <v>0</v>
      </c>
      <c r="AC103" s="31">
        <f t="shared" si="15"/>
        <v>0</v>
      </c>
      <c r="AD103" s="31">
        <f t="shared" si="15"/>
        <v>3000</v>
      </c>
      <c r="AE103" s="31">
        <f t="shared" si="15"/>
        <v>0</v>
      </c>
      <c r="AF103" s="31">
        <f t="shared" si="15"/>
        <v>28958.86</v>
      </c>
      <c r="AG103" s="31">
        <f t="shared" si="15"/>
        <v>0</v>
      </c>
      <c r="AH103" s="31">
        <f t="shared" si="15"/>
        <v>35000</v>
      </c>
      <c r="AI103" s="58">
        <f t="shared" si="15"/>
        <v>1240.0100000000004</v>
      </c>
      <c r="AJ103" s="4"/>
      <c r="AK103" s="30"/>
    </row>
    <row r="104" spans="3:37" x14ac:dyDescent="0.35">
      <c r="E104" s="29"/>
      <c r="F104" s="30"/>
      <c r="AI104" s="30"/>
      <c r="AK104" s="30"/>
    </row>
    <row r="105" spans="3:37" ht="15" thickBot="1" x14ac:dyDescent="0.4">
      <c r="C105" s="3" t="s">
        <v>260</v>
      </c>
      <c r="E105" s="55" t="s">
        <v>67</v>
      </c>
      <c r="F105" s="55" t="s">
        <v>67</v>
      </c>
      <c r="G105" s="4">
        <f>Budget!H38</f>
        <v>0</v>
      </c>
      <c r="H105" s="55" t="s">
        <v>67</v>
      </c>
      <c r="I105" s="61"/>
      <c r="J105" s="61"/>
      <c r="K105" s="4">
        <f>Budget!H29</f>
        <v>0</v>
      </c>
      <c r="L105" s="46" t="s">
        <v>67</v>
      </c>
      <c r="M105" s="46" t="s">
        <v>67</v>
      </c>
      <c r="N105" s="4">
        <f>Budget!H7</f>
        <v>0</v>
      </c>
      <c r="O105" s="4">
        <f>Budget!H9</f>
        <v>0</v>
      </c>
      <c r="P105" s="4">
        <f>Budget!H8</f>
        <v>0</v>
      </c>
      <c r="Q105" s="4"/>
      <c r="R105" s="4">
        <f>Budget!H22</f>
        <v>0</v>
      </c>
      <c r="S105" s="4"/>
      <c r="T105" s="4">
        <f>Budget!H11+Budget!H18</f>
        <v>0</v>
      </c>
      <c r="U105" s="4">
        <f>Budget!H13</f>
        <v>0</v>
      </c>
      <c r="V105" s="4"/>
      <c r="W105" s="4">
        <f>Budget!H19</f>
        <v>0</v>
      </c>
      <c r="X105" s="4">
        <f>Budget!H14+Budget!H15+Budget!H16</f>
        <v>0</v>
      </c>
      <c r="Y105" s="4">
        <f>Budget!H21</f>
        <v>0</v>
      </c>
      <c r="Z105" s="4">
        <f>Budget!H24</f>
        <v>0</v>
      </c>
      <c r="AA105" s="4">
        <f>Budget!H12</f>
        <v>0</v>
      </c>
      <c r="AB105" s="4">
        <f>Budget!H20</f>
        <v>0</v>
      </c>
      <c r="AC105" s="4">
        <f>Budget!H23</f>
        <v>0</v>
      </c>
      <c r="AD105" s="4">
        <f>Budget!H17</f>
        <v>0</v>
      </c>
      <c r="AE105" s="4">
        <f>Budget!H10</f>
        <v>0</v>
      </c>
      <c r="AF105" s="46" t="s">
        <v>67</v>
      </c>
      <c r="AG105" s="46"/>
      <c r="AH105" s="46" t="s">
        <v>67</v>
      </c>
      <c r="AI105" s="47" t="s">
        <v>67</v>
      </c>
      <c r="AK105" s="30"/>
    </row>
    <row r="106" spans="3:37" ht="15" thickTop="1" x14ac:dyDescent="0.35">
      <c r="E106" s="29"/>
      <c r="F106" s="30"/>
      <c r="L106" s="48"/>
      <c r="M106" s="48"/>
      <c r="AF106" s="48"/>
      <c r="AG106" s="48"/>
      <c r="AH106" s="48"/>
      <c r="AI106" s="49"/>
      <c r="AK106" s="30"/>
    </row>
    <row r="107" spans="3:37" ht="15" thickBot="1" x14ac:dyDescent="0.4">
      <c r="C107" s="3" t="s">
        <v>34</v>
      </c>
      <c r="E107" s="55" t="s">
        <v>67</v>
      </c>
      <c r="F107" s="55" t="s">
        <v>67</v>
      </c>
      <c r="G107" s="35">
        <f t="shared" ref="G107:K107" si="16">G103-G105</f>
        <v>55409</v>
      </c>
      <c r="H107" s="55"/>
      <c r="I107" s="55"/>
      <c r="J107" s="55"/>
      <c r="K107" s="35">
        <f t="shared" si="16"/>
        <v>0</v>
      </c>
      <c r="L107" s="50"/>
      <c r="M107" s="50"/>
      <c r="N107" s="54">
        <f>N105-N103</f>
        <v>-8676.52</v>
      </c>
      <c r="O107" s="54">
        <f>O105-O103</f>
        <v>0</v>
      </c>
      <c r="P107" s="54">
        <f t="shared" ref="P107:AE107" si="17">P105-P103</f>
        <v>-76.27</v>
      </c>
      <c r="Q107" s="54"/>
      <c r="R107" s="54">
        <f t="shared" si="17"/>
        <v>-982.76</v>
      </c>
      <c r="S107" s="54"/>
      <c r="T107" s="54">
        <f t="shared" si="17"/>
        <v>-1321.57</v>
      </c>
      <c r="U107" s="54">
        <f t="shared" si="17"/>
        <v>-654.24</v>
      </c>
      <c r="V107" s="54"/>
      <c r="W107" s="54">
        <f t="shared" si="17"/>
        <v>0</v>
      </c>
      <c r="X107" s="54">
        <f t="shared" si="17"/>
        <v>-1035.29</v>
      </c>
      <c r="Y107" s="54">
        <f t="shared" si="17"/>
        <v>-109.49</v>
      </c>
      <c r="Z107" s="54"/>
      <c r="AA107" s="54">
        <f t="shared" si="17"/>
        <v>-12233.720000000001</v>
      </c>
      <c r="AB107" s="54">
        <f t="shared" si="17"/>
        <v>0</v>
      </c>
      <c r="AC107" s="54">
        <f t="shared" si="17"/>
        <v>0</v>
      </c>
      <c r="AD107" s="54">
        <f t="shared" si="17"/>
        <v>-3000</v>
      </c>
      <c r="AE107" s="54">
        <f t="shared" si="17"/>
        <v>0</v>
      </c>
      <c r="AF107" s="50"/>
      <c r="AG107" s="50"/>
      <c r="AH107" s="50"/>
      <c r="AI107" s="50"/>
      <c r="AJ107" s="44"/>
      <c r="AK107" s="45"/>
    </row>
    <row r="108" spans="3:37" ht="15" thickTop="1" x14ac:dyDescent="0.35"/>
    <row r="110" spans="3:37" x14ac:dyDescent="0.35">
      <c r="C110" s="3" t="s">
        <v>52</v>
      </c>
      <c r="E110" s="4">
        <f>E103-SUM(G103:L103)</f>
        <v>0</v>
      </c>
    </row>
    <row r="111" spans="3:37" x14ac:dyDescent="0.35">
      <c r="C111" s="3" t="s">
        <v>51</v>
      </c>
      <c r="E111" s="4">
        <f>F103-SUM(N103:AE103)</f>
        <v>0</v>
      </c>
    </row>
  </sheetData>
  <pageMargins left="0.7" right="0.7" top="0.75" bottom="0.75" header="0.3" footer="0.3"/>
  <pageSetup paperSize="9" scale="3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8"/>
  <sheetViews>
    <sheetView topLeftCell="A4" workbookViewId="0">
      <selection activeCell="C24" sqref="C24"/>
    </sheetView>
  </sheetViews>
  <sheetFormatPr defaultRowHeight="14.5" x14ac:dyDescent="0.35"/>
  <sheetData>
    <row r="1" spans="3:14" ht="21" x14ac:dyDescent="0.5">
      <c r="C1" s="6" t="s">
        <v>81</v>
      </c>
    </row>
    <row r="2" spans="3:14" ht="21" x14ac:dyDescent="0.5">
      <c r="C2" s="6" t="s">
        <v>240</v>
      </c>
      <c r="G2" s="6"/>
    </row>
    <row r="3" spans="3:14" x14ac:dyDescent="0.3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5">
      <c r="C5" s="6" t="s">
        <v>19</v>
      </c>
    </row>
    <row r="7" spans="3:14" x14ac:dyDescent="0.35">
      <c r="C7" t="s">
        <v>263</v>
      </c>
    </row>
    <row r="8" spans="3:14" x14ac:dyDescent="0.35">
      <c r="C8" t="s">
        <v>264</v>
      </c>
    </row>
    <row r="9" spans="3:14" x14ac:dyDescent="0.35">
      <c r="C9" t="s">
        <v>75</v>
      </c>
    </row>
    <row r="10" spans="3:14" x14ac:dyDescent="0.35">
      <c r="C10" t="s">
        <v>22</v>
      </c>
    </row>
    <row r="11" spans="3:14" x14ac:dyDescent="0.35">
      <c r="C11" t="s">
        <v>265</v>
      </c>
    </row>
    <row r="12" spans="3:14" x14ac:dyDescent="0.35">
      <c r="C12" t="s">
        <v>266</v>
      </c>
    </row>
    <row r="13" spans="3:14" x14ac:dyDescent="0.35">
      <c r="C13" t="s">
        <v>25</v>
      </c>
    </row>
    <row r="14" spans="3:14" x14ac:dyDescent="0.35">
      <c r="C14" t="s">
        <v>26</v>
      </c>
    </row>
    <row r="15" spans="3:14" x14ac:dyDescent="0.35">
      <c r="C15" t="s">
        <v>44</v>
      </c>
    </row>
    <row r="16" spans="3:14" x14ac:dyDescent="0.35">
      <c r="C16" t="s">
        <v>267</v>
      </c>
    </row>
    <row r="17" spans="3:8" x14ac:dyDescent="0.35">
      <c r="C17" t="s">
        <v>268</v>
      </c>
    </row>
    <row r="18" spans="3:8" x14ac:dyDescent="0.35">
      <c r="C18" t="s">
        <v>27</v>
      </c>
    </row>
    <row r="19" spans="3:8" x14ac:dyDescent="0.35">
      <c r="C19" t="s">
        <v>62</v>
      </c>
    </row>
    <row r="20" spans="3:8" x14ac:dyDescent="0.35">
      <c r="C20" t="s">
        <v>61</v>
      </c>
    </row>
    <row r="21" spans="3:8" x14ac:dyDescent="0.35">
      <c r="C21" t="s">
        <v>55</v>
      </c>
    </row>
    <row r="22" spans="3:8" x14ac:dyDescent="0.35">
      <c r="C22" t="s">
        <v>269</v>
      </c>
    </row>
    <row r="23" spans="3:8" x14ac:dyDescent="0.35">
      <c r="C23" t="s">
        <v>118</v>
      </c>
    </row>
    <row r="24" spans="3:8" ht="15" thickBot="1" x14ac:dyDescent="0.4"/>
    <row r="25" spans="3:8" ht="15" thickBot="1" x14ac:dyDescent="0.4">
      <c r="H25" s="5"/>
    </row>
    <row r="27" spans="3:8" ht="21" x14ac:dyDescent="0.5">
      <c r="C27" s="6" t="s">
        <v>14</v>
      </c>
    </row>
    <row r="29" spans="3:8" x14ac:dyDescent="0.35">
      <c r="C29" t="s">
        <v>120</v>
      </c>
    </row>
    <row r="30" spans="3:8" ht="15" thickBot="1" x14ac:dyDescent="0.4">
      <c r="C30" t="s">
        <v>119</v>
      </c>
    </row>
    <row r="31" spans="3:8" ht="15" thickBot="1" x14ac:dyDescent="0.4">
      <c r="C31" t="s">
        <v>37</v>
      </c>
      <c r="H31" s="5">
        <f>SUM(H29:H30)</f>
        <v>0</v>
      </c>
    </row>
    <row r="34" spans="3:3" ht="18.5" x14ac:dyDescent="0.45">
      <c r="C34" s="1"/>
    </row>
    <row r="37" spans="3:3" ht="18.5" x14ac:dyDescent="0.45">
      <c r="C37" s="1"/>
    </row>
    <row r="38" spans="3:3" ht="18.5" x14ac:dyDescent="0.45">
      <c r="C38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E1"/>
  <sheetViews>
    <sheetView workbookViewId="0">
      <selection sqref="A1:XFD1048576"/>
    </sheetView>
  </sheetViews>
  <sheetFormatPr defaultRowHeight="14.5" x14ac:dyDescent="0.35"/>
  <cols>
    <col min="1" max="2" width="8.7265625" style="38"/>
    <col min="3" max="5" width="8.7265625" style="4"/>
  </cols>
  <sheetData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Full Reconciliation</vt:lpstr>
      <vt:lpstr>Savings Acc &amp; Funds </vt:lpstr>
      <vt:lpstr>Budget Comparison</vt:lpstr>
      <vt:lpstr>Cash book</vt:lpstr>
      <vt:lpstr>Budget</vt:lpstr>
      <vt:lpstr>Savings Account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Clerk Walkington Parish Council</cp:lastModifiedBy>
  <cp:revision/>
  <cp:lastPrinted>2026-01-28T00:14:09Z</cp:lastPrinted>
  <dcterms:created xsi:type="dcterms:W3CDTF">2011-06-26T08:01:14Z</dcterms:created>
  <dcterms:modified xsi:type="dcterms:W3CDTF">2026-02-16T14:55:24Z</dcterms:modified>
  <cp:category/>
  <cp:contentStatus/>
</cp:coreProperties>
</file>