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ewlett Packard\Documents\Goetre Fawr CC\Accounts\Cash Flow\"/>
    </mc:Choice>
  </mc:AlternateContent>
  <xr:revisionPtr revIDLastSave="0" documentId="13_ncr:1_{79901C8E-F7A5-4A90-9AC4-0BCFAB88FB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sh Flow" sheetId="1" r:id="rId1"/>
  </sheets>
  <definedNames>
    <definedName name="_xlnm.Print_Area" localSheetId="0">'Cash Flow'!$B$1:$Q$77</definedName>
  </definedNames>
  <calcPr calcId="181029"/>
</workbook>
</file>

<file path=xl/calcChain.xml><?xml version="1.0" encoding="utf-8"?>
<calcChain xmlns="http://schemas.openxmlformats.org/spreadsheetml/2006/main">
  <c r="H72" i="1" l="1"/>
  <c r="H4" i="1"/>
  <c r="G72" i="1"/>
  <c r="G4" i="1"/>
  <c r="F72" i="1"/>
  <c r="F4" i="1"/>
  <c r="E72" i="1"/>
  <c r="E4" i="1"/>
  <c r="D72" i="1"/>
  <c r="D4" i="1" l="1"/>
  <c r="I73" i="1"/>
  <c r="J73" i="1"/>
  <c r="K73" i="1"/>
  <c r="L73" i="1"/>
  <c r="M73" i="1"/>
  <c r="N73" i="1"/>
  <c r="C72" i="1"/>
  <c r="N63" i="1" l="1"/>
  <c r="M63" i="1" l="1"/>
  <c r="L63" i="1"/>
  <c r="K63" i="1" l="1"/>
  <c r="J63" i="1" l="1"/>
  <c r="I63" i="1"/>
  <c r="H63" i="1"/>
  <c r="G63" i="1"/>
  <c r="F63" i="1"/>
  <c r="E63" i="1" l="1"/>
  <c r="D63" i="1" l="1"/>
  <c r="O20" i="1"/>
  <c r="Q63" i="1" l="1"/>
  <c r="O23" i="1" l="1"/>
  <c r="Q29" i="1"/>
  <c r="O21" i="1" l="1"/>
  <c r="O22" i="1"/>
  <c r="O24" i="1"/>
  <c r="O25" i="1"/>
  <c r="O26" i="1"/>
  <c r="O27" i="1"/>
  <c r="C15" i="1" l="1"/>
  <c r="C9" i="1"/>
  <c r="D15" i="1" l="1"/>
  <c r="O12" i="1" l="1"/>
  <c r="O13" i="1"/>
  <c r="O14" i="1"/>
  <c r="O6" i="1"/>
  <c r="O7" i="1"/>
  <c r="O8" i="1"/>
  <c r="O5" i="1"/>
  <c r="N29" i="1" l="1"/>
  <c r="N65" i="1" s="1"/>
  <c r="M29" i="1" l="1"/>
  <c r="M65" i="1" s="1"/>
  <c r="L29" i="1" l="1"/>
  <c r="L65" i="1" s="1"/>
  <c r="C63" i="1" l="1"/>
  <c r="K29" i="1"/>
  <c r="K65" i="1" s="1"/>
  <c r="J29" i="1" l="1"/>
  <c r="J65" i="1" s="1"/>
  <c r="I29" i="1" l="1"/>
  <c r="I65" i="1" s="1"/>
  <c r="H29" i="1" l="1"/>
  <c r="H65" i="1" s="1"/>
  <c r="G29" i="1" l="1"/>
  <c r="G65" i="1" s="1"/>
  <c r="F29" i="1" l="1"/>
  <c r="F65" i="1" s="1"/>
  <c r="E29" i="1" l="1"/>
  <c r="E65" i="1" s="1"/>
  <c r="D29" i="1" l="1"/>
  <c r="D65" i="1" s="1"/>
  <c r="C29" i="1" l="1"/>
  <c r="O29" i="1" s="1"/>
  <c r="E15" i="1"/>
  <c r="F15" i="1" l="1"/>
  <c r="G15" i="1" s="1"/>
  <c r="H15" i="1" l="1"/>
  <c r="I15" i="1" l="1"/>
  <c r="J15" i="1" l="1"/>
  <c r="K15" i="1" l="1"/>
  <c r="L15" i="1" l="1"/>
  <c r="Q65" i="1"/>
  <c r="Q67" i="1" s="1"/>
  <c r="M15" i="1" l="1"/>
  <c r="N11" i="1" s="1"/>
  <c r="N15" i="1" l="1"/>
  <c r="O63" i="1"/>
  <c r="C65" i="1"/>
  <c r="C67" i="1" s="1"/>
  <c r="D67" i="1" s="1"/>
  <c r="E67" i="1" s="1"/>
  <c r="F67" i="1" s="1"/>
  <c r="G67" i="1" s="1"/>
  <c r="H67" i="1" s="1"/>
  <c r="I67" i="1" s="1"/>
  <c r="J67" i="1" s="1"/>
  <c r="K67" i="1" s="1"/>
  <c r="L67" i="1" s="1"/>
  <c r="M67" i="1" s="1"/>
  <c r="N67" i="1" s="1"/>
  <c r="O65" i="1" l="1"/>
  <c r="O67" i="1" s="1"/>
  <c r="C17" i="1" l="1"/>
  <c r="C73" i="1" s="1"/>
  <c r="D9" i="1" l="1"/>
  <c r="D17" i="1" l="1"/>
  <c r="D73" i="1" s="1"/>
  <c r="E9" i="1"/>
  <c r="E17" i="1" l="1"/>
  <c r="E73" i="1" s="1"/>
  <c r="F9" i="1"/>
  <c r="F17" i="1" l="1"/>
  <c r="F73" i="1" s="1"/>
  <c r="G9" i="1"/>
  <c r="G17" i="1" l="1"/>
  <c r="G73" i="1" s="1"/>
  <c r="H9" i="1"/>
  <c r="H17" i="1" l="1"/>
  <c r="H73" i="1" s="1"/>
  <c r="I9" i="1"/>
  <c r="I17" i="1" l="1"/>
  <c r="J9" i="1"/>
  <c r="J17" i="1" l="1"/>
  <c r="K9" i="1"/>
  <c r="L9" i="1" l="1"/>
  <c r="K17" i="1"/>
  <c r="L17" i="1" l="1"/>
  <c r="M9" i="1"/>
  <c r="M17" i="1" l="1"/>
  <c r="N9" i="1"/>
  <c r="N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 Clerk</author>
  </authors>
  <commentList>
    <comment ref="B3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  <comment ref="S32" authorId="0" shapeId="0" xr:uid="{C2DA97C3-3E50-4BBF-9CF7-1355D20C85B3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  <comment ref="U3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  <comment ref="B3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  <comment ref="S33" authorId="0" shapeId="0" xr:uid="{2BF56616-EE5F-4303-BB28-379F59CED43B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  <comment ref="U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</commentList>
</comments>
</file>

<file path=xl/sharedStrings.xml><?xml version="1.0" encoding="utf-8"?>
<sst xmlns="http://schemas.openxmlformats.org/spreadsheetml/2006/main" count="80" uniqueCount="79">
  <si>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</si>
  <si>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</si>
  <si>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</si>
  <si>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</si>
  <si>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</si>
  <si>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</si>
  <si>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</si>
  <si>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</si>
  <si>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</si>
  <si>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</si>
  <si>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</si>
  <si>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</si>
  <si>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</si>
  <si>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RECEIPTS</t>
  </si>
  <si>
    <t>Precept</t>
  </si>
  <si>
    <t>Rent - Olde Pounde Shop</t>
  </si>
  <si>
    <t>TOTAL INCOME</t>
  </si>
  <si>
    <t>PAYMENTS</t>
  </si>
  <si>
    <t>Stationery</t>
  </si>
  <si>
    <t>Hall Fees</t>
  </si>
  <si>
    <t>Insurance</t>
  </si>
  <si>
    <t>Donations</t>
  </si>
  <si>
    <t>Recreation Parks</t>
  </si>
  <si>
    <t>Graveyards</t>
  </si>
  <si>
    <t>TOTAL PAYMENTS</t>
  </si>
  <si>
    <t>RECEIPTS - PAYMENTS</t>
  </si>
  <si>
    <t xml:space="preserve">VAT </t>
  </si>
  <si>
    <t>VAT Refund</t>
  </si>
  <si>
    <t>Audit/Professional Fees</t>
  </si>
  <si>
    <t>Waste Collection</t>
  </si>
  <si>
    <t>Elections</t>
  </si>
  <si>
    <t>Public Conveniences</t>
  </si>
  <si>
    <t>One Voice Wales/SLCC/Training</t>
  </si>
  <si>
    <t>TOTAL RESERVES</t>
  </si>
  <si>
    <t>Total Bank Funds</t>
  </si>
  <si>
    <t>CHECK</t>
  </si>
  <si>
    <t>RECONCILIATION</t>
  </si>
  <si>
    <t>Unity Trust Bank current account</t>
  </si>
  <si>
    <t>Unity Trust Bank savings account</t>
  </si>
  <si>
    <t>Transfer from savings account</t>
  </si>
  <si>
    <t>Transfer to current account</t>
  </si>
  <si>
    <t>Transfer from current account</t>
  </si>
  <si>
    <t>TOTAL BALANCE AT UNITY TRUST BANK</t>
  </si>
  <si>
    <t>Unity Trust Bank - new current account balance</t>
  </si>
  <si>
    <t>Previous balance at Unity Trust current account</t>
  </si>
  <si>
    <t>Payments made from Unity Trust</t>
  </si>
  <si>
    <t>Transfer to Instant Access (savings) Account</t>
  </si>
  <si>
    <t>Unity Trust Bank Instant Access (savings) balance</t>
  </si>
  <si>
    <t>Payments into Unity Trust</t>
  </si>
  <si>
    <t>Chairman's / Vice Chairman's Honorarium</t>
  </si>
  <si>
    <t>Rent - Ton Land</t>
  </si>
  <si>
    <t>Unity Trust Interest</t>
  </si>
  <si>
    <t>Interest received</t>
  </si>
  <si>
    <t>Previous balance at UT Bank IA (savings) account</t>
  </si>
  <si>
    <t>Communications (inc web sites)</t>
  </si>
  <si>
    <t>Councillor Expenses / Allowances</t>
  </si>
  <si>
    <t>Clerk Expenses</t>
  </si>
  <si>
    <t>Repairs/Renewals/Maintenance</t>
  </si>
  <si>
    <t>CCTV / Info Commissioner</t>
  </si>
  <si>
    <t>Toilet Cleaning Wages</t>
  </si>
  <si>
    <t>Refunds</t>
  </si>
  <si>
    <t>Budget Agreed</t>
  </si>
  <si>
    <t>Comm Centre Rates Rent / WW Rates (Ton Land)</t>
  </si>
  <si>
    <t>Home Office Allowance (staff cost)</t>
  </si>
  <si>
    <t>Donations Power of Well Being*</t>
  </si>
  <si>
    <t>Donations s137*</t>
  </si>
  <si>
    <t>Capital Items Power of Well Being*</t>
  </si>
  <si>
    <t>Capital Items s137*</t>
  </si>
  <si>
    <t xml:space="preserve">Capital Items </t>
  </si>
  <si>
    <t xml:space="preserve">GVH rental - Pop-up Post Office </t>
  </si>
  <si>
    <t>Clerk (salary - net of PAYE) plus pension contributions</t>
  </si>
  <si>
    <t>Cemetery Receipts (Burials/H'stones)</t>
  </si>
  <si>
    <t>Donations/Grants/Other Income</t>
  </si>
  <si>
    <t>HMRC (PAYE for Clerk's salary)</t>
  </si>
  <si>
    <t>}</t>
  </si>
  <si>
    <t>GOETRE FAWR COMMUNITY COUNCIL CASH FLOW 2025/26</t>
  </si>
  <si>
    <t>Balance 2024/25</t>
  </si>
  <si>
    <t>April 2025</t>
  </si>
  <si>
    <t>Postage/Expenses/Bank fees/Sundry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</si>
</sst>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_);[Red]\(&quot;£&quot;#,##0.00\)"/>
    <numFmt numFmtId="166" formatCode="&quot;£&quot;#,##0.00"/>
    <numFmt numFmtId="167" formatCode="0.00_ ;[Red]\-0.00\ "/>
  </numFmts>
  <fonts count="17" x14ac:knownFonts="1">
    <font>
      <sz val="10"/>
      <name val="Arial"/>
    </font>
    <font>
      <sz val="9"/>
      <name val="Verdan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sz val="10"/>
      <color theme="3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Verdana"/>
      <family val="2"/>
    </font>
    <font>
      <sz val="8"/>
      <name val="Arial"/>
      <family val="2"/>
    </font>
    <font>
      <sz val="10"/>
      <color rgb="FFFF0000"/>
      <name val="Verdana"/>
      <family val="2"/>
    </font>
    <font>
      <sz val="9"/>
      <color rgb="FFFF0000"/>
      <name val="Verdana"/>
      <family val="2"/>
    </font>
    <font>
      <sz val="10"/>
      <color rgb="FFFFFF00"/>
      <name val="Verdana"/>
      <family val="2"/>
    </font>
    <font>
      <sz val="9"/>
      <color rgb="FFFFFF00"/>
      <name val="Verdana"/>
      <family val="2"/>
    </font>
    <font>
      <b/>
      <sz val="18"/>
      <name val="Verdana"/>
      <family val="2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right"/>
    </xf>
    <xf numFmtId="2" fontId="1" fillId="0" borderId="0" xfId="0" applyNumberFormat="1" applyFont="1"/>
    <xf numFmtId="2" fontId="1" fillId="2" borderId="0" xfId="0" applyNumberFormat="1" applyFont="1" applyFill="1"/>
    <xf numFmtId="0" fontId="1" fillId="0" borderId="0" xfId="0" applyFont="1"/>
    <xf numFmtId="2" fontId="1" fillId="0" borderId="0" xfId="0" applyNumberFormat="1" applyFont="1" applyAlignment="1">
      <alignment horizontal="right"/>
    </xf>
    <xf numFmtId="2" fontId="1" fillId="2" borderId="0" xfId="0" applyNumberFormat="1" applyFont="1" applyFill="1" applyAlignment="1">
      <alignment horizontal="right"/>
    </xf>
    <xf numFmtId="0" fontId="3" fillId="0" borderId="0" xfId="0" applyFont="1"/>
    <xf numFmtId="2" fontId="3" fillId="0" borderId="0" xfId="0" applyNumberFormat="1" applyFont="1"/>
    <xf numFmtId="166" fontId="3" fillId="0" borderId="0" xfId="0" applyNumberFormat="1" applyFont="1"/>
    <xf numFmtId="2" fontId="3" fillId="0" borderId="1" xfId="0" applyNumberFormat="1" applyFont="1" applyBorder="1"/>
    <xf numFmtId="166" fontId="1" fillId="0" borderId="0" xfId="0" applyNumberFormat="1" applyFont="1"/>
    <xf numFmtId="166" fontId="3" fillId="3" borderId="0" xfId="0" applyNumberFormat="1" applyFont="1" applyFill="1"/>
    <xf numFmtId="0" fontId="3" fillId="0" borderId="0" xfId="0" applyFont="1" applyAlignment="1">
      <alignment horizontal="right"/>
    </xf>
    <xf numFmtId="2" fontId="6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center"/>
    </xf>
    <xf numFmtId="2" fontId="3" fillId="0" borderId="0" xfId="0" applyNumberFormat="1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/>
    <xf numFmtId="0" fontId="4" fillId="4" borderId="2" xfId="0" applyFont="1" applyFill="1" applyBorder="1" applyAlignment="1">
      <alignment horizontal="left" vertical="center"/>
    </xf>
    <xf numFmtId="2" fontId="4" fillId="4" borderId="2" xfId="0" applyNumberFormat="1" applyFont="1" applyFill="1" applyBorder="1"/>
    <xf numFmtId="0" fontId="4" fillId="0" borderId="0" xfId="0" applyFont="1"/>
    <xf numFmtId="2" fontId="3" fillId="2" borderId="0" xfId="0" applyNumberFormat="1" applyFont="1" applyFill="1"/>
    <xf numFmtId="2" fontId="3" fillId="0" borderId="2" xfId="0" applyNumberFormat="1" applyFont="1" applyBorder="1"/>
    <xf numFmtId="2" fontId="5" fillId="0" borderId="1" xfId="0" applyNumberFormat="1" applyFont="1" applyBorder="1"/>
    <xf numFmtId="2" fontId="4" fillId="2" borderId="1" xfId="0" applyNumberFormat="1" applyFont="1" applyFill="1" applyBorder="1"/>
    <xf numFmtId="0" fontId="8" fillId="0" borderId="0" xfId="0" applyFont="1"/>
    <xf numFmtId="1" fontId="4" fillId="0" borderId="0" xfId="0" applyNumberFormat="1" applyFont="1"/>
    <xf numFmtId="2" fontId="5" fillId="2" borderId="0" xfId="0" applyNumberFormat="1" applyFont="1" applyFill="1"/>
    <xf numFmtId="2" fontId="4" fillId="2" borderId="0" xfId="0" applyNumberFormat="1" applyFont="1" applyFill="1"/>
    <xf numFmtId="2" fontId="5" fillId="0" borderId="0" xfId="0" applyNumberFormat="1" applyFont="1"/>
    <xf numFmtId="2" fontId="4" fillId="0" borderId="1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5" borderId="0" xfId="0" applyNumberFormat="1" applyFont="1" applyFill="1"/>
    <xf numFmtId="2" fontId="9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3" xfId="0" applyFont="1" applyBorder="1"/>
    <xf numFmtId="2" fontId="3" fillId="6" borderId="0" xfId="0" applyNumberFormat="1" applyFont="1" applyFill="1"/>
    <xf numFmtId="2" fontId="4" fillId="6" borderId="0" xfId="0" applyNumberFormat="1" applyFont="1" applyFill="1"/>
    <xf numFmtId="2" fontId="3" fillId="7" borderId="0" xfId="0" applyNumberFormat="1" applyFont="1" applyFill="1"/>
    <xf numFmtId="2" fontId="4" fillId="7" borderId="0" xfId="0" applyNumberFormat="1" applyFont="1" applyFill="1"/>
    <xf numFmtId="2" fontId="11" fillId="0" borderId="0" xfId="0" applyNumberFormat="1" applyFont="1"/>
    <xf numFmtId="0" fontId="11" fillId="0" borderId="0" xfId="0" applyFont="1" applyAlignment="1">
      <alignment horizontal="right"/>
    </xf>
    <xf numFmtId="4" fontId="1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2" fontId="5" fillId="5" borderId="0" xfId="0" applyNumberFormat="1" applyFont="1" applyFill="1"/>
    <xf numFmtId="49" fontId="4" fillId="0" borderId="0" xfId="0" quotePrefix="1" applyNumberFormat="1" applyFont="1" applyAlignment="1">
      <alignment horizontal="center"/>
    </xf>
    <xf numFmtId="0" fontId="1" fillId="3" borderId="0" xfId="0" applyFont="1" applyFill="1" applyAlignment="1">
      <alignment horizontal="left"/>
    </xf>
    <xf numFmtId="0" fontId="12" fillId="3" borderId="0" xfId="0" applyFont="1" applyFill="1" applyAlignment="1">
      <alignment horizontal="left"/>
    </xf>
    <xf numFmtId="167" fontId="3" fillId="0" borderId="0" xfId="0" applyNumberFormat="1" applyFont="1"/>
    <xf numFmtId="167" fontId="4" fillId="0" borderId="0" xfId="0" applyNumberFormat="1" applyFont="1"/>
    <xf numFmtId="166" fontId="3" fillId="8" borderId="0" xfId="0" applyNumberFormat="1" applyFont="1" applyFill="1"/>
    <xf numFmtId="0" fontId="1" fillId="3" borderId="0" xfId="0" applyFont="1" applyFill="1"/>
    <xf numFmtId="166" fontId="13" fillId="3" borderId="0" xfId="0" applyNumberFormat="1" applyFont="1" applyFill="1"/>
    <xf numFmtId="0" fontId="14" fillId="3" borderId="0" xfId="0" applyFont="1" applyFill="1"/>
    <xf numFmtId="166" fontId="14" fillId="3" borderId="0" xfId="0" applyNumberFormat="1" applyFont="1" applyFill="1"/>
    <xf numFmtId="0" fontId="14" fillId="3" borderId="0" xfId="0" applyFont="1" applyFill="1" applyAlignment="1">
      <alignment horizontal="left"/>
    </xf>
    <xf numFmtId="166" fontId="13" fillId="0" borderId="0" xfId="0" applyNumberFormat="1" applyFont="1"/>
    <xf numFmtId="0" fontId="14" fillId="0" borderId="0" xfId="0" applyFont="1"/>
    <xf numFmtId="166" fontId="14" fillId="0" borderId="0" xfId="0" applyNumberFormat="1" applyFont="1"/>
    <xf numFmtId="0" fontId="14" fillId="0" borderId="0" xfId="0" applyFont="1" applyAlignment="1">
      <alignment horizontal="left"/>
    </xf>
    <xf numFmtId="2" fontId="1" fillId="0" borderId="0" xfId="0" applyNumberFormat="1" applyFont="1"/>
    <xf numFmtId="0" fontId="0" fillId="0" borderId="0" xfId="0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2" fontId="3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2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66FFFF"/>
      <color rgb="FF3399FF"/>
      <color rgb="FF00FF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80"/>
  <sheetViews>
    <sheetView tabSelected="1" view="pageBreakPreview" zoomScaleNormal="100" zoomScaleSheetLayoutView="100" workbookViewId="0">
      <selection activeCell="T68" sqref="T68"/>
    </sheetView>
  </sheetViews>
  <sheetFormatPr defaultColWidth="8.85546875" defaultRowHeight="11.25" x14ac:dyDescent="0.15"/>
  <cols>
    <col min="1" max="1" width="8.85546875" style="4"/>
    <col min="2" max="2" width="53.28515625" style="4" customWidth="1"/>
    <col min="3" max="7" width="12.7109375" style="2" customWidth="1"/>
    <col min="8" max="8" width="13.42578125" style="2" customWidth="1"/>
    <col min="9" max="15" width="12.7109375" style="2" customWidth="1"/>
    <col min="16" max="16" width="2.7109375" style="2" customWidth="1"/>
    <col min="17" max="17" width="16.85546875" style="2" customWidth="1"/>
    <col min="18" max="18" width="15.85546875" style="2" customWidth="1"/>
    <col min="19" max="19" width="15.7109375" style="2" customWidth="1"/>
    <col min="20" max="20" width="77.42578125" style="2" customWidth="1"/>
    <col min="21" max="16384" width="8.85546875" style="4"/>
  </cols>
  <sheetData>
    <row r="1" spans="2:20" ht="12.75" x14ac:dyDescent="0.2">
      <c r="B1" s="72" t="s">
        <v>75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8"/>
      <c r="Q1" s="15" t="s">
        <v>61</v>
      </c>
      <c r="R1" s="15"/>
    </row>
    <row r="2" spans="2:20" ht="12.75" x14ac:dyDescent="0.2">
      <c r="B2" s="13"/>
      <c r="C2" s="14" t="s">
        <v>0</v>
      </c>
      <c r="D2" s="14" t="s">
        <v>1</v>
      </c>
      <c r="E2" s="14" t="s">
        <v>2</v>
      </c>
      <c r="F2" s="14" t="s">
        <v>3</v>
      </c>
      <c r="G2" s="14" t="s">
        <v>4</v>
      </c>
      <c r="H2" s="14" t="s">
        <v>5</v>
      </c>
      <c r="I2" s="14" t="s">
        <v>6</v>
      </c>
      <c r="J2" s="14" t="s">
        <v>7</v>
      </c>
      <c r="K2" s="14" t="s">
        <v>8</v>
      </c>
      <c r="L2" s="14" t="s">
        <v>9</v>
      </c>
      <c r="M2" s="14" t="s">
        <v>10</v>
      </c>
      <c r="N2" s="14" t="s">
        <v>11</v>
      </c>
      <c r="O2" s="15" t="s">
        <v>12</v>
      </c>
      <c r="P2" s="8"/>
      <c r="Q2" s="55" t="s">
        <v>77</v>
      </c>
      <c r="R2" s="16"/>
      <c r="S2" s="3"/>
    </row>
    <row r="3" spans="2:20" s="1" customFormat="1" ht="12.75" x14ac:dyDescent="0.2">
      <c r="B3" s="13"/>
      <c r="C3" s="8"/>
      <c r="D3" s="8"/>
      <c r="E3" s="8"/>
      <c r="F3" s="13"/>
      <c r="G3" s="13"/>
      <c r="H3" s="13"/>
      <c r="I3" s="13"/>
      <c r="J3" s="13"/>
      <c r="K3" s="13"/>
      <c r="L3" s="13"/>
      <c r="M3" s="13"/>
      <c r="N3" s="13"/>
      <c r="O3" s="13"/>
      <c r="P3" s="17"/>
      <c r="Q3" s="18"/>
      <c r="R3" s="17"/>
      <c r="S3" s="6"/>
      <c r="T3" s="5"/>
    </row>
    <row r="4" spans="2:20" s="1" customFormat="1" ht="12.75" x14ac:dyDescent="0.2">
      <c r="B4" s="22" t="s">
        <v>44</v>
      </c>
      <c r="C4" s="8">
        <v>5348.49</v>
      </c>
      <c r="D4" s="8">
        <f>SUM(C9)</f>
        <v>22299.699999999997</v>
      </c>
      <c r="E4" s="8">
        <f>SUM(D9)</f>
        <v>19179.469999999998</v>
      </c>
      <c r="F4" s="8">
        <f>SUM(E9)</f>
        <v>15512.639999999998</v>
      </c>
      <c r="G4" s="8">
        <f>SUM(F9)</f>
        <v>13292.299999999997</v>
      </c>
      <c r="H4" s="8">
        <f>SUM(G9)</f>
        <v>27458.359999999997</v>
      </c>
      <c r="I4" s="8"/>
      <c r="J4" s="8"/>
      <c r="K4" s="8"/>
      <c r="L4" s="8"/>
      <c r="M4" s="8"/>
      <c r="N4" s="8"/>
      <c r="O4" s="42"/>
      <c r="P4" s="17"/>
      <c r="Q4" s="18"/>
      <c r="R4" s="9"/>
      <c r="S4" s="4"/>
      <c r="T4" s="5"/>
    </row>
    <row r="5" spans="2:20" s="1" customFormat="1" ht="12.75" x14ac:dyDescent="0.2">
      <c r="B5" s="20" t="s">
        <v>39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/>
      <c r="J5" s="8"/>
      <c r="K5" s="8"/>
      <c r="L5" s="8"/>
      <c r="M5" s="8"/>
      <c r="N5" s="8"/>
      <c r="O5" s="42">
        <f>SUM(C5:N5)</f>
        <v>0</v>
      </c>
      <c r="P5" s="17"/>
      <c r="Q5" s="18"/>
      <c r="R5" s="60"/>
      <c r="S5" s="4"/>
      <c r="T5" s="5"/>
    </row>
    <row r="6" spans="2:20" s="1" customFormat="1" ht="12.75" x14ac:dyDescent="0.2">
      <c r="B6" s="20" t="s">
        <v>48</v>
      </c>
      <c r="C6" s="8">
        <v>21879.61</v>
      </c>
      <c r="D6" s="8">
        <v>900</v>
      </c>
      <c r="E6" s="8">
        <v>646</v>
      </c>
      <c r="F6" s="8">
        <v>750</v>
      </c>
      <c r="G6" s="8">
        <v>17062</v>
      </c>
      <c r="H6" s="8">
        <v>525</v>
      </c>
      <c r="I6" s="44"/>
      <c r="J6" s="44"/>
      <c r="K6" s="44"/>
      <c r="L6" s="44"/>
      <c r="M6" s="44"/>
      <c r="N6" s="8"/>
      <c r="O6" s="42">
        <f t="shared" ref="O6:O8" si="0">SUM(C6:N6)</f>
        <v>41762.61</v>
      </c>
      <c r="P6" s="17"/>
      <c r="Q6" s="18"/>
      <c r="R6" s="9"/>
      <c r="S6" s="4"/>
      <c r="T6" s="5"/>
    </row>
    <row r="7" spans="2:20" s="1" customFormat="1" ht="12.75" x14ac:dyDescent="0.2">
      <c r="B7" s="19" t="s">
        <v>45</v>
      </c>
      <c r="C7" s="50">
        <v>-4928.3999999999996</v>
      </c>
      <c r="D7" s="50">
        <v>-4020.23</v>
      </c>
      <c r="E7" s="50">
        <v>-4312.83</v>
      </c>
      <c r="F7" s="50">
        <v>-2970.34</v>
      </c>
      <c r="G7" s="51">
        <v>-2895.94</v>
      </c>
      <c r="H7" s="51">
        <v>-5010.8100000000004</v>
      </c>
      <c r="I7" s="52"/>
      <c r="J7" s="52"/>
      <c r="K7" s="52"/>
      <c r="L7" s="52"/>
      <c r="M7" s="50"/>
      <c r="N7" s="50"/>
      <c r="O7" s="54">
        <f t="shared" si="0"/>
        <v>-24138.55</v>
      </c>
      <c r="P7" s="17"/>
      <c r="Q7" s="18"/>
      <c r="R7" s="9"/>
      <c r="S7" s="4"/>
      <c r="T7" s="5"/>
    </row>
    <row r="8" spans="2:20" s="1" customFormat="1" ht="12.75" x14ac:dyDescent="0.2">
      <c r="B8" s="20" t="s">
        <v>46</v>
      </c>
      <c r="C8" s="8">
        <v>0</v>
      </c>
      <c r="D8" s="8">
        <v>0</v>
      </c>
      <c r="E8" s="8"/>
      <c r="F8" s="8"/>
      <c r="G8" s="8"/>
      <c r="H8" s="8"/>
      <c r="I8" s="8"/>
      <c r="J8" s="8"/>
      <c r="K8" s="8"/>
      <c r="L8" s="8"/>
      <c r="M8" s="8"/>
      <c r="N8" s="8"/>
      <c r="O8" s="42">
        <f t="shared" si="0"/>
        <v>0</v>
      </c>
      <c r="P8" s="17"/>
      <c r="Q8" s="18"/>
      <c r="R8" s="9"/>
      <c r="S8" s="4"/>
      <c r="T8" s="5"/>
    </row>
    <row r="9" spans="2:20" s="1" customFormat="1" ht="12.75" x14ac:dyDescent="0.2">
      <c r="B9" s="21" t="s">
        <v>43</v>
      </c>
      <c r="C9" s="49">
        <f>SUM(C4)+(C5+C6)+C7-(C8)</f>
        <v>22299.699999999997</v>
      </c>
      <c r="D9" s="49">
        <f t="shared" ref="D9:N9" si="1">SUM(D4)+(D5+D6)+D7-(D8)</f>
        <v>19179.469999999998</v>
      </c>
      <c r="E9" s="49">
        <f t="shared" si="1"/>
        <v>15512.639999999998</v>
      </c>
      <c r="F9" s="49">
        <f t="shared" si="1"/>
        <v>13292.299999999997</v>
      </c>
      <c r="G9" s="49">
        <f t="shared" si="1"/>
        <v>27458.359999999997</v>
      </c>
      <c r="H9" s="49">
        <f t="shared" si="1"/>
        <v>22972.549999999996</v>
      </c>
      <c r="I9" s="49">
        <f t="shared" si="1"/>
        <v>0</v>
      </c>
      <c r="J9" s="49">
        <f t="shared" si="1"/>
        <v>0</v>
      </c>
      <c r="K9" s="49">
        <f t="shared" si="1"/>
        <v>0</v>
      </c>
      <c r="L9" s="49">
        <f>SUM(L4)+(L5+L6)+L7-(L8)</f>
        <v>0</v>
      </c>
      <c r="M9" s="49">
        <f t="shared" si="1"/>
        <v>0</v>
      </c>
      <c r="N9" s="49">
        <f t="shared" si="1"/>
        <v>0</v>
      </c>
      <c r="O9" s="42"/>
      <c r="P9" s="17"/>
      <c r="Q9" s="18"/>
      <c r="R9" s="9"/>
      <c r="S9" s="4"/>
      <c r="T9" s="5"/>
    </row>
    <row r="10" spans="2:20" s="1" customFormat="1" ht="12.75" x14ac:dyDescent="0.2">
      <c r="B10" s="22"/>
      <c r="C10" s="8"/>
      <c r="D10" s="8"/>
      <c r="E10" s="8"/>
      <c r="F10" s="13"/>
      <c r="G10" s="13"/>
      <c r="H10" s="13"/>
      <c r="I10" s="13"/>
      <c r="J10" s="8"/>
      <c r="K10" s="23"/>
      <c r="L10" s="8"/>
      <c r="M10" s="8"/>
      <c r="N10" s="8"/>
      <c r="O10" s="42"/>
      <c r="P10" s="17"/>
      <c r="Q10" s="18"/>
      <c r="R10" s="9"/>
      <c r="S10" s="4"/>
      <c r="T10" s="5"/>
    </row>
    <row r="11" spans="2:20" s="1" customFormat="1" ht="13.5" customHeight="1" x14ac:dyDescent="0.2">
      <c r="B11" s="22" t="s">
        <v>53</v>
      </c>
      <c r="C11" s="8">
        <v>17857.45</v>
      </c>
      <c r="D11" s="8">
        <v>17857.45</v>
      </c>
      <c r="E11" s="8">
        <v>17857.45</v>
      </c>
      <c r="F11" s="8">
        <v>17961.900000000001</v>
      </c>
      <c r="G11" s="8">
        <v>17961.900000000001</v>
      </c>
      <c r="H11" s="8">
        <v>17961.900000000001</v>
      </c>
      <c r="I11" s="8"/>
      <c r="J11" s="8"/>
      <c r="K11" s="8"/>
      <c r="L11" s="8"/>
      <c r="M11" s="8"/>
      <c r="N11" s="8">
        <f t="shared" ref="N11" si="2">SUM(M15)</f>
        <v>0</v>
      </c>
      <c r="O11" s="42"/>
      <c r="P11" s="17"/>
      <c r="Q11" s="18"/>
      <c r="R11" s="17"/>
      <c r="S11" s="6"/>
      <c r="T11" s="5"/>
    </row>
    <row r="12" spans="2:20" s="1" customFormat="1" ht="12.75" x14ac:dyDescent="0.2">
      <c r="B12" s="20" t="s">
        <v>40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/>
      <c r="J12" s="50"/>
      <c r="K12" s="50"/>
      <c r="L12" s="50"/>
      <c r="M12" s="50"/>
      <c r="N12" s="50"/>
      <c r="O12" s="54">
        <f t="shared" ref="O12:O14" si="3">SUM(C12:N12)</f>
        <v>0</v>
      </c>
      <c r="P12" s="17"/>
      <c r="Q12" s="18"/>
      <c r="R12" s="17"/>
      <c r="S12" s="6"/>
      <c r="T12" s="5"/>
    </row>
    <row r="13" spans="2:20" s="1" customFormat="1" ht="12.75" x14ac:dyDescent="0.2">
      <c r="B13" s="20" t="s">
        <v>41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/>
      <c r="J13" s="8"/>
      <c r="K13" s="8"/>
      <c r="L13" s="8"/>
      <c r="M13" s="8"/>
      <c r="N13" s="8"/>
      <c r="O13" s="42">
        <f t="shared" si="3"/>
        <v>0</v>
      </c>
      <c r="P13" s="17"/>
      <c r="Q13" s="18"/>
      <c r="R13" s="17"/>
      <c r="S13" s="6"/>
      <c r="T13" s="5"/>
    </row>
    <row r="14" spans="2:20" s="1" customFormat="1" ht="12.75" x14ac:dyDescent="0.2">
      <c r="B14" s="20" t="s">
        <v>52</v>
      </c>
      <c r="C14" s="8">
        <v>0</v>
      </c>
      <c r="D14" s="8">
        <v>0</v>
      </c>
      <c r="E14" s="8">
        <v>104.45</v>
      </c>
      <c r="F14" s="8">
        <v>0</v>
      </c>
      <c r="G14" s="8">
        <v>0</v>
      </c>
      <c r="H14" s="8">
        <v>101.87</v>
      </c>
      <c r="I14" s="8"/>
      <c r="J14" s="8"/>
      <c r="K14" s="8"/>
      <c r="L14" s="8"/>
      <c r="M14" s="8"/>
      <c r="N14" s="8"/>
      <c r="O14" s="42">
        <f t="shared" si="3"/>
        <v>206.32</v>
      </c>
      <c r="P14" s="17"/>
      <c r="Q14" s="18"/>
      <c r="R14" s="17"/>
      <c r="S14" s="6"/>
      <c r="T14" s="5"/>
    </row>
    <row r="15" spans="2:20" s="1" customFormat="1" ht="12.75" x14ac:dyDescent="0.2">
      <c r="B15" s="21" t="s">
        <v>47</v>
      </c>
      <c r="C15" s="47">
        <f>SUM(C11+C12 +C13 +C14)</f>
        <v>17857.45</v>
      </c>
      <c r="D15" s="47">
        <f t="shared" ref="D15:N15" si="4">SUM(D11+-D12 +D13 +D14)</f>
        <v>17857.45</v>
      </c>
      <c r="E15" s="47">
        <f t="shared" si="4"/>
        <v>17961.900000000001</v>
      </c>
      <c r="F15" s="47">
        <f>SUM(F11+F12 +F13 +F14)</f>
        <v>17961.900000000001</v>
      </c>
      <c r="G15" s="47">
        <f t="shared" si="4"/>
        <v>17961.900000000001</v>
      </c>
      <c r="H15" s="47">
        <f t="shared" si="4"/>
        <v>18063.77</v>
      </c>
      <c r="I15" s="47">
        <f t="shared" si="4"/>
        <v>0</v>
      </c>
      <c r="J15" s="47">
        <f t="shared" si="4"/>
        <v>0</v>
      </c>
      <c r="K15" s="47">
        <f t="shared" si="4"/>
        <v>0</v>
      </c>
      <c r="L15" s="47">
        <f t="shared" si="4"/>
        <v>0</v>
      </c>
      <c r="M15" s="47">
        <f>SUM(M11+M12 +M13 +M14)</f>
        <v>0</v>
      </c>
      <c r="N15" s="47">
        <f t="shared" si="4"/>
        <v>0</v>
      </c>
      <c r="O15" s="42"/>
      <c r="P15" s="17"/>
      <c r="Q15" s="18"/>
      <c r="R15" s="17"/>
      <c r="S15" s="6"/>
      <c r="T15" s="5"/>
    </row>
    <row r="16" spans="2:20" s="1" customFormat="1" ht="12.75" x14ac:dyDescent="0.2"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42"/>
      <c r="P16" s="17"/>
      <c r="Q16" s="18"/>
      <c r="R16" s="17"/>
      <c r="S16" s="6"/>
      <c r="T16" s="5"/>
    </row>
    <row r="17" spans="2:23" s="1" customFormat="1" ht="12.75" x14ac:dyDescent="0.2">
      <c r="B17" s="24" t="s">
        <v>42</v>
      </c>
      <c r="C17" s="25">
        <f t="shared" ref="C17:N17" si="5">SUM(C9)+C15</f>
        <v>40157.149999999994</v>
      </c>
      <c r="D17" s="25">
        <f t="shared" si="5"/>
        <v>37036.92</v>
      </c>
      <c r="E17" s="25">
        <f t="shared" si="5"/>
        <v>33474.54</v>
      </c>
      <c r="F17" s="25">
        <f t="shared" si="5"/>
        <v>31254.199999999997</v>
      </c>
      <c r="G17" s="25">
        <f t="shared" si="5"/>
        <v>45420.259999999995</v>
      </c>
      <c r="H17" s="25">
        <f t="shared" si="5"/>
        <v>41036.319999999992</v>
      </c>
      <c r="I17" s="25">
        <f t="shared" si="5"/>
        <v>0</v>
      </c>
      <c r="J17" s="25">
        <f t="shared" si="5"/>
        <v>0</v>
      </c>
      <c r="K17" s="25">
        <f t="shared" si="5"/>
        <v>0</v>
      </c>
      <c r="L17" s="25">
        <f t="shared" si="5"/>
        <v>0</v>
      </c>
      <c r="M17" s="25">
        <f t="shared" si="5"/>
        <v>0</v>
      </c>
      <c r="N17" s="25">
        <f t="shared" si="5"/>
        <v>0</v>
      </c>
      <c r="O17" s="42"/>
      <c r="P17" s="17"/>
      <c r="Q17" s="18"/>
      <c r="R17" s="17"/>
      <c r="S17" s="6"/>
      <c r="T17" s="5"/>
    </row>
    <row r="18" spans="2:23" s="1" customFormat="1" ht="12.75" x14ac:dyDescent="0.2">
      <c r="B18" s="20"/>
      <c r="C18" s="8"/>
      <c r="D18" s="8"/>
      <c r="E18" s="8"/>
      <c r="F18" s="13"/>
      <c r="G18" s="13"/>
      <c r="H18" s="13"/>
      <c r="I18" s="13"/>
      <c r="J18" s="8"/>
      <c r="K18" s="8"/>
      <c r="L18" s="8"/>
      <c r="M18" s="8"/>
      <c r="N18" s="8"/>
      <c r="O18" s="13"/>
      <c r="P18" s="17"/>
      <c r="Q18" s="18"/>
      <c r="R18" s="17"/>
      <c r="S18" s="6"/>
      <c r="T18" s="5"/>
    </row>
    <row r="19" spans="2:23" ht="12.75" x14ac:dyDescent="0.2">
      <c r="B19" s="26" t="s">
        <v>13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5" t="s">
        <v>12</v>
      </c>
      <c r="P19" s="8"/>
      <c r="Q19" s="27"/>
      <c r="R19" s="8"/>
      <c r="S19" s="3"/>
    </row>
    <row r="20" spans="2:23" ht="12.75" x14ac:dyDescent="0.2">
      <c r="B20" s="7" t="s">
        <v>14</v>
      </c>
      <c r="C20" s="8">
        <v>16334</v>
      </c>
      <c r="E20" s="8"/>
      <c r="F20" s="8"/>
      <c r="G20" s="8">
        <v>16333</v>
      </c>
      <c r="H20" s="8"/>
      <c r="I20" s="8"/>
      <c r="J20" s="8"/>
      <c r="K20" s="8"/>
      <c r="L20" s="8"/>
      <c r="M20" s="8"/>
      <c r="N20" s="8"/>
      <c r="O20" s="8">
        <f>SUM(C20:N20)</f>
        <v>32667</v>
      </c>
      <c r="P20" s="8"/>
      <c r="Q20" s="27">
        <v>49000</v>
      </c>
      <c r="R20" s="9"/>
      <c r="S20" s="4"/>
      <c r="T20" s="5"/>
    </row>
    <row r="21" spans="2:23" ht="12.75" x14ac:dyDescent="0.2">
      <c r="B21" s="7" t="s">
        <v>15</v>
      </c>
      <c r="C21" s="8">
        <v>525</v>
      </c>
      <c r="D21" s="8">
        <v>525</v>
      </c>
      <c r="E21" s="8">
        <v>525</v>
      </c>
      <c r="F21" s="8">
        <v>525</v>
      </c>
      <c r="G21" s="8">
        <v>525</v>
      </c>
      <c r="H21" s="8">
        <v>525</v>
      </c>
      <c r="I21" s="8"/>
      <c r="J21" s="8"/>
      <c r="K21" s="8"/>
      <c r="L21" s="8"/>
      <c r="M21" s="8"/>
      <c r="N21" s="8"/>
      <c r="O21" s="8">
        <f t="shared" ref="O21:O26" si="6">SUM(C21:N21)</f>
        <v>3150</v>
      </c>
      <c r="P21" s="8"/>
      <c r="Q21" s="27">
        <v>6300</v>
      </c>
      <c r="R21" s="60"/>
      <c r="S21" s="4"/>
      <c r="T21" s="5"/>
    </row>
    <row r="22" spans="2:23" ht="12.75" x14ac:dyDescent="0.2">
      <c r="B22" s="7" t="s">
        <v>50</v>
      </c>
      <c r="D22" s="8">
        <v>150</v>
      </c>
      <c r="E22" s="8"/>
      <c r="F22" s="8"/>
      <c r="G22" s="8">
        <v>150</v>
      </c>
      <c r="H22" s="8"/>
      <c r="I22" s="8"/>
      <c r="J22" s="8"/>
      <c r="K22" s="8"/>
      <c r="L22" s="8"/>
      <c r="M22" s="50"/>
      <c r="N22" s="8"/>
      <c r="O22" s="8">
        <f t="shared" si="6"/>
        <v>300</v>
      </c>
      <c r="P22" s="8"/>
      <c r="Q22" s="27">
        <v>588</v>
      </c>
      <c r="R22" s="9"/>
      <c r="S22" s="4"/>
      <c r="T22" s="5"/>
    </row>
    <row r="23" spans="2:23" ht="12.75" x14ac:dyDescent="0.2">
      <c r="B23" s="7" t="s">
        <v>71</v>
      </c>
      <c r="C23" s="2">
        <v>852</v>
      </c>
      <c r="D23" s="8">
        <v>225</v>
      </c>
      <c r="E23" s="8">
        <v>121</v>
      </c>
      <c r="F23" s="8">
        <v>225</v>
      </c>
      <c r="G23" s="8">
        <v>54</v>
      </c>
      <c r="H23" s="8"/>
      <c r="I23" s="8"/>
      <c r="J23" s="8"/>
      <c r="K23" s="8"/>
      <c r="L23" s="8"/>
      <c r="M23" s="8"/>
      <c r="N23" s="8"/>
      <c r="O23" s="8">
        <f t="shared" si="6"/>
        <v>1477</v>
      </c>
      <c r="P23" s="8"/>
      <c r="Q23" s="27">
        <v>2500</v>
      </c>
      <c r="R23" s="9"/>
      <c r="S23" s="4"/>
      <c r="T23" s="5"/>
    </row>
    <row r="24" spans="2:23" ht="12.75" x14ac:dyDescent="0.2">
      <c r="B24" s="7" t="s">
        <v>72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>
        <f t="shared" si="6"/>
        <v>0</v>
      </c>
      <c r="P24" s="8"/>
      <c r="Q24" s="27">
        <v>0</v>
      </c>
      <c r="R24" s="9"/>
      <c r="S24" s="4"/>
      <c r="T24" s="5"/>
    </row>
    <row r="25" spans="2:23" ht="12.75" x14ac:dyDescent="0.2">
      <c r="B25" s="7" t="s">
        <v>51</v>
      </c>
      <c r="C25" s="8"/>
      <c r="D25" s="8"/>
      <c r="E25" s="8">
        <v>104.45</v>
      </c>
      <c r="F25" s="8"/>
      <c r="G25" s="8"/>
      <c r="H25" s="8">
        <v>101.87</v>
      </c>
      <c r="I25" s="8"/>
      <c r="J25" s="8"/>
      <c r="K25" s="8"/>
      <c r="L25" s="8"/>
      <c r="M25" s="8"/>
      <c r="N25" s="8"/>
      <c r="O25" s="8">
        <f t="shared" si="6"/>
        <v>206.32</v>
      </c>
      <c r="P25" s="40"/>
      <c r="Q25" s="27">
        <v>500</v>
      </c>
      <c r="R25" s="9"/>
      <c r="S25" s="4"/>
      <c r="T25" s="5"/>
    </row>
    <row r="26" spans="2:23" ht="12.75" x14ac:dyDescent="0.2">
      <c r="B26" s="7" t="s">
        <v>27</v>
      </c>
      <c r="C26" s="8">
        <v>4168.6099999999997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>
        <f t="shared" si="6"/>
        <v>4168.6099999999997</v>
      </c>
      <c r="P26" s="8"/>
      <c r="Q26" s="27">
        <v>4194.03</v>
      </c>
      <c r="R26" s="9"/>
      <c r="S26" s="4"/>
      <c r="T26" s="5"/>
    </row>
    <row r="27" spans="2:23" ht="12.75" x14ac:dyDescent="0.2">
      <c r="B27" s="7" t="s">
        <v>60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>
        <f>SUM(C27:N27)</f>
        <v>0</v>
      </c>
      <c r="P27" s="8"/>
      <c r="Q27" s="27">
        <v>0</v>
      </c>
      <c r="R27" s="58"/>
      <c r="S27" s="9"/>
      <c r="T27" s="4"/>
    </row>
    <row r="28" spans="2:23" ht="12.75" x14ac:dyDescent="0.2"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27"/>
      <c r="R28" s="58"/>
      <c r="S28" s="3"/>
    </row>
    <row r="29" spans="2:23" ht="12.75" x14ac:dyDescent="0.2">
      <c r="B29" s="26" t="s">
        <v>16</v>
      </c>
      <c r="C29" s="28">
        <f t="shared" ref="C29:N29" si="7">SUM(C20:C28)</f>
        <v>21879.61</v>
      </c>
      <c r="D29" s="28">
        <f t="shared" si="7"/>
        <v>900</v>
      </c>
      <c r="E29" s="28">
        <f t="shared" si="7"/>
        <v>750.45</v>
      </c>
      <c r="F29" s="28">
        <f t="shared" si="7"/>
        <v>750</v>
      </c>
      <c r="G29" s="28">
        <f t="shared" si="7"/>
        <v>17062</v>
      </c>
      <c r="H29" s="28">
        <f t="shared" si="7"/>
        <v>626.87</v>
      </c>
      <c r="I29" s="28">
        <f t="shared" si="7"/>
        <v>0</v>
      </c>
      <c r="J29" s="28">
        <f t="shared" si="7"/>
        <v>0</v>
      </c>
      <c r="K29" s="28">
        <f t="shared" si="7"/>
        <v>0</v>
      </c>
      <c r="L29" s="28">
        <f t="shared" si="7"/>
        <v>0</v>
      </c>
      <c r="M29" s="28">
        <f t="shared" si="7"/>
        <v>0</v>
      </c>
      <c r="N29" s="28">
        <f t="shared" si="7"/>
        <v>0</v>
      </c>
      <c r="O29" s="29">
        <f>SUM(C29:N29)</f>
        <v>41968.93</v>
      </c>
      <c r="P29" s="8"/>
      <c r="Q29" s="30">
        <f>SUM(Q20:Q27)</f>
        <v>63082.03</v>
      </c>
      <c r="R29" s="59"/>
      <c r="S29" s="3"/>
    </row>
    <row r="30" spans="2:23" ht="12.75" x14ac:dyDescent="0.2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27"/>
      <c r="R30" s="59"/>
      <c r="S30" s="3"/>
    </row>
    <row r="31" spans="2:23" ht="12.75" x14ac:dyDescent="0.2">
      <c r="B31" s="26" t="s">
        <v>17</v>
      </c>
      <c r="C31" s="8"/>
      <c r="D31" s="8"/>
      <c r="E31" s="8"/>
      <c r="F31" s="8"/>
      <c r="G31" s="8"/>
      <c r="I31" s="8"/>
      <c r="J31" s="8"/>
      <c r="K31" s="8"/>
      <c r="L31" s="8"/>
      <c r="M31" s="8"/>
      <c r="N31" s="8"/>
      <c r="O31" s="8"/>
      <c r="P31" s="8"/>
      <c r="Q31" s="27"/>
      <c r="R31" s="59"/>
      <c r="S31" s="3"/>
      <c r="W31" s="2"/>
    </row>
    <row r="32" spans="2:23" ht="12.75" customHeight="1" x14ac:dyDescent="0.2">
      <c r="B32" s="7" t="s">
        <v>70</v>
      </c>
      <c r="C32" s="8">
        <v>1203.78</v>
      </c>
      <c r="D32" s="8">
        <v>1203.58</v>
      </c>
      <c r="E32" s="8">
        <v>1203.58</v>
      </c>
      <c r="F32" s="8">
        <v>1203.58</v>
      </c>
      <c r="G32" s="8">
        <v>1240.8399999999999</v>
      </c>
      <c r="H32" s="8">
        <v>1031.42</v>
      </c>
      <c r="I32" s="8"/>
      <c r="J32" s="8"/>
      <c r="K32" s="8"/>
      <c r="L32" s="8"/>
      <c r="M32" s="8"/>
      <c r="N32" s="8"/>
      <c r="O32" s="8"/>
      <c r="P32" s="8"/>
      <c r="Q32" s="27">
        <v>14850.9</v>
      </c>
      <c r="R32" s="62"/>
      <c r="S32" s="63"/>
      <c r="T32" s="64"/>
    </row>
    <row r="33" spans="2:21" ht="12.75" x14ac:dyDescent="0.2">
      <c r="B33" s="7" t="s">
        <v>59</v>
      </c>
      <c r="C33" s="8">
        <v>423.85</v>
      </c>
      <c r="D33" s="8">
        <v>423.85</v>
      </c>
      <c r="E33" s="8">
        <v>423.85</v>
      </c>
      <c r="F33" s="8">
        <v>423.85</v>
      </c>
      <c r="G33" s="8">
        <v>423.85</v>
      </c>
      <c r="H33" s="8">
        <v>423.65</v>
      </c>
      <c r="I33" s="8"/>
      <c r="J33" s="8"/>
      <c r="K33" s="8"/>
      <c r="L33" s="8"/>
      <c r="M33" s="8"/>
      <c r="N33" s="8"/>
      <c r="O33" s="8"/>
      <c r="P33" s="8"/>
      <c r="Q33" s="27">
        <v>5141.3999999999996</v>
      </c>
      <c r="R33" s="62"/>
      <c r="S33" s="63"/>
      <c r="T33" s="65"/>
    </row>
    <row r="34" spans="2:21" ht="12.75" x14ac:dyDescent="0.2">
      <c r="B34" s="7" t="s">
        <v>73</v>
      </c>
      <c r="C34" s="8"/>
      <c r="D34" s="8"/>
      <c r="E34" s="8">
        <v>1033.78</v>
      </c>
      <c r="F34" s="8"/>
      <c r="G34" s="8"/>
      <c r="H34" s="8">
        <v>1378.46</v>
      </c>
      <c r="I34" s="8"/>
      <c r="J34" s="8"/>
      <c r="K34" s="8"/>
      <c r="L34" s="8"/>
      <c r="M34" s="8"/>
      <c r="N34" s="8"/>
      <c r="O34" s="8"/>
      <c r="P34" s="8"/>
      <c r="Q34" s="27">
        <v>4383.2</v>
      </c>
      <c r="R34" s="62"/>
      <c r="S34" s="63"/>
      <c r="T34" s="65"/>
    </row>
    <row r="35" spans="2:21" ht="12.75" x14ac:dyDescent="0.2">
      <c r="B35" s="7" t="s">
        <v>63</v>
      </c>
      <c r="C35" s="8">
        <v>45</v>
      </c>
      <c r="D35" s="8">
        <v>15</v>
      </c>
      <c r="E35" s="8">
        <v>15</v>
      </c>
      <c r="F35" s="8">
        <v>15</v>
      </c>
      <c r="G35" s="8"/>
      <c r="H35" s="8">
        <v>30</v>
      </c>
      <c r="I35" s="8"/>
      <c r="J35" s="8"/>
      <c r="K35" s="8"/>
      <c r="L35" s="8"/>
      <c r="M35" s="8"/>
      <c r="N35" s="8"/>
      <c r="O35" s="8"/>
      <c r="P35" s="8"/>
      <c r="Q35" s="27">
        <v>180</v>
      </c>
      <c r="R35" s="62"/>
      <c r="S35" s="63"/>
      <c r="T35" s="64"/>
    </row>
    <row r="36" spans="2:21" ht="12.75" x14ac:dyDescent="0.2">
      <c r="B36" s="7" t="s">
        <v>78</v>
      </c>
      <c r="C36" s="8">
        <v>6</v>
      </c>
      <c r="D36" s="8">
        <v>6</v>
      </c>
      <c r="E36" s="8">
        <v>36</v>
      </c>
      <c r="F36" s="8">
        <v>6</v>
      </c>
      <c r="G36" s="8">
        <v>6</v>
      </c>
      <c r="H36" s="8">
        <v>6</v>
      </c>
      <c r="I36" s="8"/>
      <c r="J36" s="8"/>
      <c r="K36" s="8"/>
      <c r="L36" s="8"/>
      <c r="M36" s="8"/>
      <c r="N36" s="8"/>
      <c r="O36" s="8"/>
      <c r="P36" s="8"/>
      <c r="Q36" s="27">
        <v>112</v>
      </c>
      <c r="R36" s="62"/>
      <c r="S36" s="63"/>
      <c r="T36" s="65"/>
    </row>
    <row r="37" spans="2:21" ht="12.75" x14ac:dyDescent="0.2">
      <c r="B37" s="7" t="s">
        <v>18</v>
      </c>
      <c r="C37" s="8">
        <v>67.45</v>
      </c>
      <c r="D37" s="8"/>
      <c r="E37" s="8"/>
      <c r="F37" s="8">
        <v>4.99</v>
      </c>
      <c r="G37" s="8"/>
      <c r="H37" s="8">
        <v>12.49</v>
      </c>
      <c r="I37" s="8"/>
      <c r="J37" s="8"/>
      <c r="K37" s="8"/>
      <c r="L37" s="8"/>
      <c r="M37" s="8"/>
      <c r="N37" s="8"/>
      <c r="O37" s="8"/>
      <c r="P37" s="8"/>
      <c r="Q37" s="27">
        <v>150</v>
      </c>
      <c r="R37" s="62"/>
      <c r="S37" s="63"/>
      <c r="T37" s="65"/>
    </row>
    <row r="38" spans="2:21" ht="12.75" x14ac:dyDescent="0.2">
      <c r="B38" s="7" t="s">
        <v>19</v>
      </c>
      <c r="C38" s="8"/>
      <c r="D38" s="8"/>
      <c r="E38" s="8">
        <v>75</v>
      </c>
      <c r="F38" s="8">
        <v>80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27">
        <v>275</v>
      </c>
      <c r="R38" s="62"/>
      <c r="S38" s="63"/>
      <c r="T38" s="64"/>
    </row>
    <row r="39" spans="2:21" ht="12" customHeight="1" x14ac:dyDescent="0.2">
      <c r="B39" s="7" t="s">
        <v>20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27">
        <v>1350</v>
      </c>
      <c r="R39" s="62"/>
      <c r="S39" s="63"/>
      <c r="T39" s="65"/>
    </row>
    <row r="40" spans="2:21" ht="12.75" x14ac:dyDescent="0.2">
      <c r="B40" s="7" t="s">
        <v>28</v>
      </c>
      <c r="C40" s="8"/>
      <c r="D40" s="8"/>
      <c r="E40" s="8">
        <v>300</v>
      </c>
      <c r="F40" s="8"/>
      <c r="G40" s="8">
        <v>120</v>
      </c>
      <c r="H40" s="8">
        <v>200</v>
      </c>
      <c r="I40" s="8"/>
      <c r="J40" s="8"/>
      <c r="K40" s="8"/>
      <c r="L40" s="8"/>
      <c r="M40" s="8"/>
      <c r="N40" s="8"/>
      <c r="O40" s="8"/>
      <c r="P40" s="8"/>
      <c r="Q40" s="27">
        <v>2030</v>
      </c>
      <c r="R40" s="62"/>
      <c r="S40" s="63"/>
      <c r="T40" s="65"/>
    </row>
    <row r="41" spans="2:21" ht="12.75" x14ac:dyDescent="0.2">
      <c r="B41" s="7" t="s">
        <v>49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27">
        <v>600</v>
      </c>
      <c r="R41" s="62"/>
      <c r="S41" s="63"/>
      <c r="T41" s="64"/>
    </row>
    <row r="42" spans="2:21" ht="12.75" x14ac:dyDescent="0.2">
      <c r="B42" s="7" t="s">
        <v>30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27">
        <v>0</v>
      </c>
      <c r="R42" s="62"/>
      <c r="S42" s="63"/>
      <c r="T42" s="65"/>
    </row>
    <row r="43" spans="2:21" ht="12.75" x14ac:dyDescent="0.2">
      <c r="B43" s="7" t="s">
        <v>56</v>
      </c>
      <c r="C43" s="8">
        <v>84.24</v>
      </c>
      <c r="D43" s="8">
        <v>33.53</v>
      </c>
      <c r="E43" s="8">
        <v>15.39</v>
      </c>
      <c r="F43" s="8">
        <v>20.34</v>
      </c>
      <c r="G43" s="8"/>
      <c r="H43" s="8">
        <v>88.44</v>
      </c>
      <c r="I43" s="8"/>
      <c r="J43" s="8"/>
      <c r="K43" s="8"/>
      <c r="L43" s="8"/>
      <c r="M43" s="8"/>
      <c r="N43" s="8"/>
      <c r="O43" s="8"/>
      <c r="P43" s="41"/>
      <c r="Q43" s="27">
        <v>400</v>
      </c>
      <c r="R43" s="62"/>
      <c r="S43" s="63"/>
      <c r="T43" s="65"/>
    </row>
    <row r="44" spans="2:21" ht="12.75" x14ac:dyDescent="0.2">
      <c r="B44" s="7" t="s">
        <v>55</v>
      </c>
      <c r="C44" s="4"/>
      <c r="D44" s="8"/>
      <c r="E44" s="4"/>
      <c r="F44" s="8"/>
      <c r="G44" s="8"/>
      <c r="H44" s="8"/>
      <c r="I44" s="8"/>
      <c r="J44" s="8"/>
      <c r="L44" s="8"/>
      <c r="M44" s="8"/>
      <c r="N44" s="8"/>
      <c r="O44" s="8"/>
      <c r="P44" s="40"/>
      <c r="Q44" s="27">
        <v>1864</v>
      </c>
      <c r="R44" s="62"/>
      <c r="S44" s="63"/>
      <c r="T44" s="65"/>
    </row>
    <row r="45" spans="2:21" ht="12.75" x14ac:dyDescent="0.2">
      <c r="B45" s="7" t="s">
        <v>57</v>
      </c>
      <c r="C45" s="8">
        <v>964.6</v>
      </c>
      <c r="D45" s="8">
        <v>175</v>
      </c>
      <c r="E45" s="8"/>
      <c r="F45" s="8"/>
      <c r="G45" s="8"/>
      <c r="H45" s="50"/>
      <c r="I45" s="8"/>
      <c r="J45" s="8"/>
      <c r="K45" s="8"/>
      <c r="L45" s="8"/>
      <c r="M45" s="8"/>
      <c r="N45" s="8"/>
      <c r="O45" s="8"/>
      <c r="P45" s="8"/>
      <c r="Q45" s="27">
        <v>6957.8</v>
      </c>
      <c r="R45" s="62"/>
      <c r="S45" s="63"/>
      <c r="T45" s="65"/>
    </row>
    <row r="46" spans="2:21" ht="12.75" x14ac:dyDescent="0.2">
      <c r="B46" s="7" t="s">
        <v>21</v>
      </c>
      <c r="C46" s="8">
        <v>250</v>
      </c>
      <c r="D46" s="8"/>
      <c r="F46" s="8">
        <v>250</v>
      </c>
      <c r="G46" s="8"/>
      <c r="H46" s="8"/>
      <c r="I46" s="8"/>
      <c r="J46" s="8"/>
      <c r="K46" s="8"/>
      <c r="L46" s="8"/>
      <c r="M46" s="8"/>
      <c r="N46" s="8"/>
      <c r="O46" s="8"/>
      <c r="P46" s="78" t="s">
        <v>74</v>
      </c>
      <c r="Q46" s="76">
        <v>2000</v>
      </c>
      <c r="R46" s="62"/>
      <c r="S46" s="63"/>
      <c r="T46" s="65"/>
    </row>
    <row r="47" spans="2:21" ht="11.25" hidden="1" customHeight="1" x14ac:dyDescent="0.2">
      <c r="B47" s="7" t="s">
        <v>64</v>
      </c>
      <c r="C47" s="8"/>
      <c r="D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79"/>
      <c r="Q47" s="77"/>
      <c r="R47" s="12"/>
      <c r="S47" s="61"/>
      <c r="T47" s="56"/>
    </row>
    <row r="48" spans="2:21" ht="12" customHeight="1" x14ac:dyDescent="0.2">
      <c r="B48" s="7" t="s">
        <v>65</v>
      </c>
      <c r="C48" s="8"/>
      <c r="D48" s="8"/>
      <c r="F48" s="8">
        <v>50</v>
      </c>
      <c r="G48" s="8"/>
      <c r="H48" s="8"/>
      <c r="I48" s="8"/>
      <c r="J48" s="8"/>
      <c r="K48" s="8"/>
      <c r="L48" s="8"/>
      <c r="M48" s="8"/>
      <c r="N48" s="8"/>
      <c r="O48" s="8"/>
      <c r="P48" s="79"/>
      <c r="Q48" s="77"/>
      <c r="R48" s="12"/>
      <c r="S48" s="61"/>
      <c r="T48" s="56"/>
    </row>
    <row r="49" spans="2:20" ht="11.25" customHeight="1" x14ac:dyDescent="0.2">
      <c r="B49" s="7" t="s">
        <v>68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73"/>
      <c r="Q49" s="27">
        <v>3146.6</v>
      </c>
      <c r="R49" s="62"/>
      <c r="S49" s="63"/>
      <c r="T49" s="65"/>
    </row>
    <row r="50" spans="2:20" ht="11.25" hidden="1" customHeight="1" x14ac:dyDescent="0.2">
      <c r="B50" s="7" t="s">
        <v>66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74"/>
      <c r="Q50" s="27"/>
      <c r="R50" s="9"/>
      <c r="S50" s="4"/>
      <c r="T50" s="53"/>
    </row>
    <row r="51" spans="2:20" ht="11.25" hidden="1" customHeight="1" x14ac:dyDescent="0.2">
      <c r="B51" s="45" t="s">
        <v>67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75"/>
      <c r="Q51" s="27"/>
      <c r="R51" s="9"/>
      <c r="S51" s="4"/>
      <c r="T51" s="11"/>
    </row>
    <row r="52" spans="2:20" ht="11.25" customHeight="1" x14ac:dyDescent="0.2">
      <c r="B52" s="7" t="s">
        <v>22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31"/>
      <c r="Q52" s="27">
        <v>1000</v>
      </c>
      <c r="R52" s="66"/>
      <c r="S52" s="67"/>
    </row>
    <row r="53" spans="2:20" ht="12.75" x14ac:dyDescent="0.2">
      <c r="B53" s="7" t="s">
        <v>31</v>
      </c>
      <c r="C53" s="8">
        <v>71.3</v>
      </c>
      <c r="D53" s="8">
        <v>997.15</v>
      </c>
      <c r="E53" s="8">
        <v>35.36</v>
      </c>
      <c r="F53" s="8">
        <v>22</v>
      </c>
      <c r="G53" s="8">
        <v>116.75</v>
      </c>
      <c r="H53" s="8">
        <v>433.12</v>
      </c>
      <c r="I53" s="8"/>
      <c r="J53" s="8"/>
      <c r="K53" s="8"/>
      <c r="L53" s="8"/>
      <c r="M53" s="8"/>
      <c r="N53" s="8"/>
      <c r="O53" s="8"/>
      <c r="P53" s="8"/>
      <c r="Q53" s="27">
        <v>2765</v>
      </c>
      <c r="R53" s="66"/>
      <c r="S53" s="67"/>
      <c r="T53" s="69"/>
    </row>
    <row r="54" spans="2:20" ht="12.75" x14ac:dyDescent="0.2">
      <c r="B54" s="7" t="s">
        <v>29</v>
      </c>
      <c r="C54" s="8">
        <v>470.4</v>
      </c>
      <c r="D54" s="8">
        <v>470.4</v>
      </c>
      <c r="E54" s="8">
        <v>588</v>
      </c>
      <c r="F54" s="8">
        <v>470.4</v>
      </c>
      <c r="G54" s="8">
        <v>470.4</v>
      </c>
      <c r="H54" s="8">
        <v>588</v>
      </c>
      <c r="I54" s="8"/>
      <c r="J54" s="8"/>
      <c r="K54" s="8"/>
      <c r="L54" s="8"/>
      <c r="M54" s="8"/>
      <c r="N54" s="8"/>
      <c r="O54" s="8"/>
      <c r="P54" s="8"/>
      <c r="Q54" s="27">
        <v>6115.2</v>
      </c>
      <c r="R54" s="66"/>
      <c r="S54" s="67"/>
      <c r="T54" s="68"/>
    </row>
    <row r="55" spans="2:20" ht="12.75" x14ac:dyDescent="0.2">
      <c r="B55" s="7" t="s">
        <v>23</v>
      </c>
      <c r="C55" s="8">
        <v>280</v>
      </c>
      <c r="D55" s="8">
        <v>280</v>
      </c>
      <c r="E55" s="8">
        <v>280</v>
      </c>
      <c r="F55" s="8">
        <v>280</v>
      </c>
      <c r="G55" s="8">
        <v>320</v>
      </c>
      <c r="H55" s="8">
        <v>406.6</v>
      </c>
      <c r="I55" s="8"/>
      <c r="J55" s="8"/>
      <c r="K55" s="8"/>
      <c r="L55" s="8"/>
      <c r="M55" s="8"/>
      <c r="N55" s="8"/>
      <c r="O55" s="8"/>
      <c r="P55" s="8"/>
      <c r="Q55" s="27">
        <v>2500</v>
      </c>
      <c r="R55" s="66"/>
      <c r="S55" s="67"/>
      <c r="T55" s="68"/>
    </row>
    <row r="56" spans="2:20" ht="12.75" x14ac:dyDescent="0.2">
      <c r="B56" s="7" t="s">
        <v>62</v>
      </c>
      <c r="C56" s="8"/>
      <c r="D56" s="8"/>
      <c r="E56" s="8">
        <v>12.5</v>
      </c>
      <c r="F56" s="8"/>
      <c r="G56" s="8"/>
      <c r="H56" s="8">
        <v>47.02</v>
      </c>
      <c r="I56" s="8"/>
      <c r="J56" s="8"/>
      <c r="K56" s="8"/>
      <c r="L56" s="8"/>
      <c r="M56" s="8"/>
      <c r="N56" s="8"/>
      <c r="O56" s="8"/>
      <c r="P56" s="8"/>
      <c r="Q56" s="27">
        <v>85</v>
      </c>
      <c r="R56" s="66"/>
      <c r="S56" s="67"/>
      <c r="T56" s="69"/>
    </row>
    <row r="57" spans="2:20" ht="12.75" x14ac:dyDescent="0.2">
      <c r="B57" s="7" t="s">
        <v>54</v>
      </c>
      <c r="C57" s="8">
        <v>156.61000000000001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27">
        <v>505</v>
      </c>
      <c r="R57" s="66"/>
      <c r="S57" s="67"/>
      <c r="T57" s="69"/>
    </row>
    <row r="58" spans="2:20" ht="12.75" x14ac:dyDescent="0.2">
      <c r="B58" s="7" t="s">
        <v>32</v>
      </c>
      <c r="C58" s="8">
        <v>545</v>
      </c>
      <c r="D58" s="8">
        <v>20</v>
      </c>
      <c r="E58" s="8">
        <v>67</v>
      </c>
      <c r="F58" s="8"/>
      <c r="G58" s="8"/>
      <c r="H58" s="8">
        <v>128</v>
      </c>
      <c r="I58" s="8"/>
      <c r="J58" s="8"/>
      <c r="K58" s="8"/>
      <c r="L58" s="8"/>
      <c r="M58" s="8"/>
      <c r="N58" s="50"/>
      <c r="O58" s="8"/>
      <c r="P58" s="8"/>
      <c r="Q58" s="27">
        <v>1350</v>
      </c>
      <c r="R58" s="66"/>
      <c r="S58" s="67"/>
      <c r="T58" s="68"/>
    </row>
    <row r="59" spans="2:20" ht="12.75" x14ac:dyDescent="0.2">
      <c r="B59" s="7" t="s">
        <v>58</v>
      </c>
      <c r="C59" s="8"/>
      <c r="D59" s="8">
        <v>47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27">
        <v>175</v>
      </c>
      <c r="R59" s="66"/>
      <c r="S59" s="67"/>
      <c r="T59" s="68"/>
    </row>
    <row r="60" spans="2:20" ht="12.75" x14ac:dyDescent="0.2">
      <c r="B60" s="7" t="s">
        <v>69</v>
      </c>
      <c r="C60" s="8">
        <v>36</v>
      </c>
      <c r="D60" s="8">
        <v>48</v>
      </c>
      <c r="E60" s="8">
        <v>48</v>
      </c>
      <c r="F60" s="8">
        <v>48</v>
      </c>
      <c r="G60" s="8">
        <v>60</v>
      </c>
      <c r="H60" s="8">
        <v>48</v>
      </c>
      <c r="I60" s="8"/>
      <c r="J60" s="8"/>
      <c r="K60" s="8"/>
      <c r="L60" s="8"/>
      <c r="M60" s="8"/>
      <c r="N60" s="8"/>
      <c r="O60" s="8"/>
      <c r="P60" s="8"/>
      <c r="Q60" s="27">
        <v>800</v>
      </c>
      <c r="R60" s="66"/>
      <c r="S60" s="67"/>
      <c r="T60" s="69"/>
    </row>
    <row r="61" spans="2:20" ht="12.75" x14ac:dyDescent="0.2">
      <c r="B61" s="7" t="s">
        <v>26</v>
      </c>
      <c r="C61" s="8">
        <v>324.17</v>
      </c>
      <c r="D61" s="8">
        <v>300.72000000000003</v>
      </c>
      <c r="E61" s="8">
        <v>179.37</v>
      </c>
      <c r="F61" s="8">
        <v>96.18</v>
      </c>
      <c r="G61" s="8">
        <v>138.1</v>
      </c>
      <c r="H61" s="8">
        <v>189.61</v>
      </c>
      <c r="I61" s="8"/>
      <c r="J61" s="8"/>
      <c r="K61" s="8"/>
      <c r="L61" s="8"/>
      <c r="M61" s="8"/>
      <c r="N61" s="8"/>
      <c r="O61" s="8"/>
      <c r="P61" s="8"/>
      <c r="Q61" s="27">
        <v>4304.92</v>
      </c>
      <c r="R61" s="66"/>
      <c r="S61" s="67"/>
      <c r="T61" s="57"/>
    </row>
    <row r="62" spans="2:20" ht="12.75" hidden="1" x14ac:dyDescent="0.2"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27"/>
      <c r="R62" s="58"/>
      <c r="S62" s="4"/>
      <c r="T62" s="4"/>
    </row>
    <row r="63" spans="2:20" ht="12.75" x14ac:dyDescent="0.2">
      <c r="B63" s="32" t="s">
        <v>24</v>
      </c>
      <c r="C63" s="28">
        <f t="shared" ref="C63:N63" si="8">SUM(C32:C61)</f>
        <v>4928.4000000000005</v>
      </c>
      <c r="D63" s="28">
        <f t="shared" si="8"/>
        <v>4020.2299999999996</v>
      </c>
      <c r="E63" s="28">
        <f t="shared" si="8"/>
        <v>4312.83</v>
      </c>
      <c r="F63" s="28">
        <f t="shared" si="8"/>
        <v>2970.3399999999997</v>
      </c>
      <c r="G63" s="28">
        <f t="shared" si="8"/>
        <v>2895.94</v>
      </c>
      <c r="H63" s="28">
        <f t="shared" si="8"/>
        <v>5010.8100000000004</v>
      </c>
      <c r="I63" s="28">
        <f t="shared" si="8"/>
        <v>0</v>
      </c>
      <c r="J63" s="28">
        <f t="shared" si="8"/>
        <v>0</v>
      </c>
      <c r="K63" s="28">
        <f t="shared" si="8"/>
        <v>0</v>
      </c>
      <c r="L63" s="28">
        <f t="shared" si="8"/>
        <v>0</v>
      </c>
      <c r="M63" s="28">
        <f t="shared" si="8"/>
        <v>0</v>
      </c>
      <c r="N63" s="28">
        <f t="shared" si="8"/>
        <v>0</v>
      </c>
      <c r="O63" s="29">
        <f>SUM(C63:N63)</f>
        <v>24138.550000000003</v>
      </c>
      <c r="P63" s="8"/>
      <c r="Q63" s="30">
        <f>SUM(Q32:Q62)</f>
        <v>63041.02</v>
      </c>
      <c r="R63" s="59"/>
      <c r="S63" s="3"/>
      <c r="T63" s="11"/>
    </row>
    <row r="64" spans="2:20" ht="12.75" x14ac:dyDescent="0.2">
      <c r="B64" s="7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27"/>
      <c r="R64" s="8"/>
      <c r="S64" s="3"/>
      <c r="T64" s="4"/>
    </row>
    <row r="65" spans="2:20" ht="12.75" x14ac:dyDescent="0.2">
      <c r="B65" s="32" t="s">
        <v>25</v>
      </c>
      <c r="C65" s="8">
        <f t="shared" ref="C65:O65" si="9">C29-C63</f>
        <v>16951.21</v>
      </c>
      <c r="D65" s="8">
        <f t="shared" si="9"/>
        <v>-3120.2299999999996</v>
      </c>
      <c r="E65" s="8">
        <f t="shared" si="9"/>
        <v>-3562.38</v>
      </c>
      <c r="F65" s="8">
        <f t="shared" si="9"/>
        <v>-2220.3399999999997</v>
      </c>
      <c r="G65" s="8">
        <f t="shared" si="9"/>
        <v>14166.06</v>
      </c>
      <c r="H65" s="8">
        <f t="shared" si="9"/>
        <v>-4383.9400000000005</v>
      </c>
      <c r="I65" s="8">
        <f t="shared" si="9"/>
        <v>0</v>
      </c>
      <c r="J65" s="8">
        <f t="shared" si="9"/>
        <v>0</v>
      </c>
      <c r="K65" s="8">
        <f t="shared" si="9"/>
        <v>0</v>
      </c>
      <c r="L65" s="8">
        <f t="shared" si="9"/>
        <v>0</v>
      </c>
      <c r="M65" s="8">
        <f t="shared" si="9"/>
        <v>0</v>
      </c>
      <c r="N65" s="8">
        <f t="shared" si="9"/>
        <v>0</v>
      </c>
      <c r="O65" s="8">
        <f t="shared" si="9"/>
        <v>17830.379999999997</v>
      </c>
      <c r="P65" s="8"/>
      <c r="Q65" s="33">
        <f>Q29-Q63</f>
        <v>41.010000000002037</v>
      </c>
      <c r="R65" s="35"/>
      <c r="S65" s="3"/>
      <c r="T65" s="4"/>
    </row>
    <row r="66" spans="2:20" ht="12.75" x14ac:dyDescent="0.2">
      <c r="B66" s="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27"/>
      <c r="R66" s="8"/>
      <c r="S66" s="3"/>
      <c r="T66" s="4"/>
    </row>
    <row r="67" spans="2:20" ht="12.75" x14ac:dyDescent="0.2">
      <c r="B67" s="32" t="s">
        <v>33</v>
      </c>
      <c r="C67" s="10">
        <f>B75+C65</f>
        <v>40157.149999999994</v>
      </c>
      <c r="D67" s="10">
        <f t="shared" ref="D67:N67" si="10">C67+D65</f>
        <v>37036.92</v>
      </c>
      <c r="E67" s="10">
        <f t="shared" si="10"/>
        <v>33474.54</v>
      </c>
      <c r="F67" s="10">
        <f t="shared" si="10"/>
        <v>31254.2</v>
      </c>
      <c r="G67" s="10">
        <f t="shared" si="10"/>
        <v>45420.26</v>
      </c>
      <c r="H67" s="10">
        <f t="shared" si="10"/>
        <v>41036.32</v>
      </c>
      <c r="I67" s="10">
        <f t="shared" si="10"/>
        <v>41036.32</v>
      </c>
      <c r="J67" s="10">
        <f t="shared" si="10"/>
        <v>41036.32</v>
      </c>
      <c r="K67" s="10">
        <f t="shared" si="10"/>
        <v>41036.32</v>
      </c>
      <c r="L67" s="10">
        <f t="shared" si="10"/>
        <v>41036.32</v>
      </c>
      <c r="M67" s="10">
        <f t="shared" si="10"/>
        <v>41036.32</v>
      </c>
      <c r="N67" s="10">
        <f t="shared" si="10"/>
        <v>41036.32</v>
      </c>
      <c r="O67" s="29">
        <f>SUM(B75)+O65</f>
        <v>41036.319999999992</v>
      </c>
      <c r="P67" s="8"/>
      <c r="Q67" s="34">
        <f>SUM(B75)+Q65</f>
        <v>23246.95</v>
      </c>
      <c r="R67" s="23"/>
      <c r="S67" s="3"/>
      <c r="T67" s="4"/>
    </row>
    <row r="68" spans="2:20" ht="12.75" x14ac:dyDescent="0.2"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35"/>
      <c r="O68" s="8"/>
      <c r="P68" s="8"/>
      <c r="Q68" s="34"/>
      <c r="R68" s="23"/>
      <c r="S68" s="3"/>
      <c r="T68" s="4"/>
    </row>
    <row r="69" spans="2:20" ht="12.75" x14ac:dyDescent="0.2">
      <c r="B69" s="32" t="s">
        <v>36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35"/>
      <c r="O69" s="8"/>
      <c r="P69" s="8"/>
      <c r="Q69" s="34"/>
      <c r="R69" s="23"/>
      <c r="S69" s="3"/>
      <c r="T69" s="4"/>
    </row>
    <row r="70" spans="2:20" ht="12.75" x14ac:dyDescent="0.2">
      <c r="B70" s="26" t="s">
        <v>37</v>
      </c>
      <c r="C70" s="49">
        <v>22299.7</v>
      </c>
      <c r="D70" s="49">
        <v>19179.47</v>
      </c>
      <c r="E70" s="49">
        <v>15512.64</v>
      </c>
      <c r="F70" s="49">
        <v>13292.3</v>
      </c>
      <c r="G70" s="49">
        <v>27458.36</v>
      </c>
      <c r="H70" s="49">
        <v>22972.55</v>
      </c>
      <c r="I70" s="48"/>
      <c r="J70" s="48"/>
      <c r="K70" s="48"/>
      <c r="L70" s="48"/>
      <c r="M70" s="48"/>
      <c r="N70" s="48"/>
      <c r="O70" s="8"/>
      <c r="P70" s="8"/>
      <c r="Q70" s="34"/>
      <c r="R70" s="23"/>
      <c r="S70" s="3"/>
      <c r="T70" s="4"/>
    </row>
    <row r="71" spans="2:20" ht="12.75" x14ac:dyDescent="0.2">
      <c r="B71" s="26" t="s">
        <v>38</v>
      </c>
      <c r="C71" s="47">
        <v>17857.45</v>
      </c>
      <c r="D71" s="47">
        <v>17857.45</v>
      </c>
      <c r="E71" s="47">
        <v>17961.900000000001</v>
      </c>
      <c r="F71" s="47">
        <v>17961.900000000001</v>
      </c>
      <c r="G71" s="47">
        <v>17961.900000000001</v>
      </c>
      <c r="H71" s="47">
        <v>18063.77</v>
      </c>
      <c r="I71" s="46"/>
      <c r="J71" s="46"/>
      <c r="K71" s="46"/>
      <c r="L71" s="46"/>
      <c r="M71" s="46"/>
      <c r="N71" s="46"/>
      <c r="O71" s="8"/>
      <c r="P71" s="8"/>
      <c r="Q71" s="34"/>
      <c r="R71" s="23"/>
      <c r="S71" s="3"/>
      <c r="T71" s="4"/>
    </row>
    <row r="72" spans="2:20" ht="12.75" x14ac:dyDescent="0.2">
      <c r="B72" s="26" t="s">
        <v>34</v>
      </c>
      <c r="C72" s="36">
        <f t="shared" ref="C72:H72" si="11">SUM(C70:C71)</f>
        <v>40157.15</v>
      </c>
      <c r="D72" s="36">
        <f t="shared" si="11"/>
        <v>37036.92</v>
      </c>
      <c r="E72" s="36">
        <f t="shared" si="11"/>
        <v>33474.54</v>
      </c>
      <c r="F72" s="36">
        <f t="shared" si="11"/>
        <v>31254.2</v>
      </c>
      <c r="G72" s="36">
        <f t="shared" si="11"/>
        <v>45420.26</v>
      </c>
      <c r="H72" s="36">
        <f t="shared" si="11"/>
        <v>41036.32</v>
      </c>
      <c r="I72" s="36"/>
      <c r="J72" s="36"/>
      <c r="K72" s="36"/>
      <c r="L72" s="36"/>
      <c r="M72" s="36"/>
      <c r="N72" s="36"/>
      <c r="O72" s="8"/>
      <c r="P72" s="8"/>
      <c r="Q72" s="8"/>
      <c r="R72" s="8"/>
    </row>
    <row r="73" spans="2:20" ht="12.75" x14ac:dyDescent="0.2">
      <c r="B73" s="37" t="s">
        <v>35</v>
      </c>
      <c r="C73" s="8">
        <f>SUM(C17)-C72</f>
        <v>0</v>
      </c>
      <c r="D73" s="8">
        <f>SUM(D17)-D72</f>
        <v>0</v>
      </c>
      <c r="E73" s="8">
        <f>SUM(E17)-E72</f>
        <v>0</v>
      </c>
      <c r="F73" s="8">
        <f t="shared" ref="F73:N73" si="12">SUM(F17)-F72</f>
        <v>0</v>
      </c>
      <c r="G73" s="8">
        <f t="shared" si="12"/>
        <v>0</v>
      </c>
      <c r="H73" s="8">
        <f t="shared" si="12"/>
        <v>0</v>
      </c>
      <c r="I73" s="8">
        <f t="shared" si="12"/>
        <v>0</v>
      </c>
      <c r="J73" s="8">
        <f t="shared" si="12"/>
        <v>0</v>
      </c>
      <c r="K73" s="8">
        <f t="shared" si="12"/>
        <v>0</v>
      </c>
      <c r="L73" s="8">
        <f t="shared" si="12"/>
        <v>0</v>
      </c>
      <c r="M73" s="8">
        <f t="shared" si="12"/>
        <v>0</v>
      </c>
      <c r="N73" s="8">
        <f t="shared" si="12"/>
        <v>0</v>
      </c>
      <c r="O73" s="8"/>
      <c r="P73" s="8"/>
      <c r="Q73" s="8"/>
      <c r="R73" s="8"/>
    </row>
    <row r="74" spans="2:20" ht="12.75" x14ac:dyDescent="0.2">
      <c r="B74" s="38" t="s">
        <v>76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4"/>
      <c r="T74" s="4"/>
    </row>
    <row r="75" spans="2:20" ht="12.75" x14ac:dyDescent="0.2">
      <c r="B75" s="39">
        <v>23205.94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4"/>
      <c r="T75" s="4"/>
    </row>
    <row r="76" spans="2:20" ht="12.75" x14ac:dyDescent="0.2">
      <c r="D76" s="70"/>
      <c r="E76" s="71"/>
      <c r="F76" s="71"/>
      <c r="G76" s="71"/>
      <c r="H76" s="71"/>
      <c r="I76" s="71"/>
      <c r="J76" s="43"/>
      <c r="K76" s="43"/>
    </row>
    <row r="80" spans="2:20" ht="12.75" x14ac:dyDescent="0.2">
      <c r="H80" s="46"/>
    </row>
  </sheetData>
  <sheetProtection algorithmName="SHA-512" hashValue="856fPtP+WKw6LTVUAnKsjfr6JYom3mBwTDzJYg1VSO9clEHXEbiZnj9Mts3RT3wnsWmNV0b6Ih6/n3xzw/R7Cg==" saltValue="axYV2Af+7J9JLEdCUipUHw==" spinCount="100000" sheet="1" objects="1" scenarios="1" selectLockedCells="1" selectUnlockedCells="1"/>
  <mergeCells count="5">
    <mergeCell ref="D76:I76"/>
    <mergeCell ref="B1:O1"/>
    <mergeCell ref="P49:P51"/>
    <mergeCell ref="Q46:Q48"/>
    <mergeCell ref="P46:P48"/>
  </mergeCells>
  <phoneticPr fontId="10" type="noConversion"/>
  <printOptions horizontalCentered="1" verticalCentered="1" gridLines="1"/>
  <pageMargins left="0.62992125984251968" right="0.23622047244094491" top="0.35433070866141736" bottom="0.35433070866141736" header="0.31496062992125984" footer="0.31496062992125984"/>
  <pageSetup paperSize="9" scale="52" orientation="landscape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 Flow</vt:lpstr>
      <vt:lpstr>'Cash Flow'!Print_Area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Lazenby</dc:creator>
  <cp:lastModifiedBy>Jonathan Lazenby</cp:lastModifiedBy>
  <cp:lastPrinted>2025-07-02T19:20:01Z</cp:lastPrinted>
  <dcterms:created xsi:type="dcterms:W3CDTF">2000-04-12T08:34:47Z</dcterms:created>
  <dcterms:modified xsi:type="dcterms:W3CDTF">2025-10-01T10:23:41Z</dcterms:modified>
</cp:coreProperties>
</file>