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Cash Flow\"/>
    </mc:Choice>
  </mc:AlternateContent>
  <xr:revisionPtr revIDLastSave="0" documentId="13_ncr:1_{34B1A4DA-E2CA-42F8-A4B6-A8DBD44F5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" sheetId="1" r:id="rId1"/>
  </sheets>
  <definedNames>
    <definedName name="_xlnm.Print_Area" localSheetId="0">'Cash Flow'!$B$1:$Q$74</definedName>
  </definedNames>
  <calcPr calcId="181029"/>
</workbook>
</file>

<file path=xl/calcChain.xml><?xml version="1.0" encoding="utf-8"?>
<calcChain xmlns="http://schemas.openxmlformats.org/spreadsheetml/2006/main">
  <c r="E68" i="1" l="1"/>
  <c r="E15" i="1"/>
  <c r="E11" i="1"/>
  <c r="E4" i="1"/>
  <c r="D9" i="1"/>
  <c r="D68" i="1"/>
  <c r="C15" i="1"/>
  <c r="O20" i="1" l="1"/>
  <c r="O21" i="1"/>
  <c r="O22" i="1"/>
  <c r="O23" i="1"/>
  <c r="O24" i="1"/>
  <c r="O25" i="1"/>
  <c r="O26" i="1"/>
  <c r="O27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32" i="1"/>
  <c r="C68" i="1" l="1"/>
  <c r="N59" i="1" l="1"/>
  <c r="M59" i="1" l="1"/>
  <c r="L59" i="1"/>
  <c r="K59" i="1" l="1"/>
  <c r="J59" i="1" l="1"/>
  <c r="I59" i="1"/>
  <c r="H59" i="1"/>
  <c r="G59" i="1"/>
  <c r="F59" i="1"/>
  <c r="E59" i="1" l="1"/>
  <c r="D59" i="1" l="1"/>
  <c r="Q59" i="1" l="1"/>
  <c r="Q29" i="1" l="1"/>
  <c r="C9" i="1" l="1"/>
  <c r="D15" i="1" l="1"/>
  <c r="O12" i="1" l="1"/>
  <c r="O13" i="1"/>
  <c r="O14" i="1"/>
  <c r="O6" i="1"/>
  <c r="O7" i="1"/>
  <c r="O8" i="1"/>
  <c r="O5" i="1"/>
  <c r="N29" i="1" l="1"/>
  <c r="N61" i="1" s="1"/>
  <c r="M29" i="1" l="1"/>
  <c r="M61" i="1" s="1"/>
  <c r="L29" i="1" l="1"/>
  <c r="L61" i="1" s="1"/>
  <c r="C59" i="1" l="1"/>
  <c r="K29" i="1"/>
  <c r="K61" i="1" s="1"/>
  <c r="J29" i="1" l="1"/>
  <c r="J61" i="1" s="1"/>
  <c r="I29" i="1" l="1"/>
  <c r="I61" i="1" s="1"/>
  <c r="H29" i="1" l="1"/>
  <c r="H61" i="1" s="1"/>
  <c r="G29" i="1" l="1"/>
  <c r="G61" i="1" s="1"/>
  <c r="F29" i="1" l="1"/>
  <c r="F61" i="1" s="1"/>
  <c r="E29" i="1" l="1"/>
  <c r="E61" i="1" s="1"/>
  <c r="D29" i="1" l="1"/>
  <c r="D61" i="1" s="1"/>
  <c r="C29" i="1" l="1"/>
  <c r="O29" i="1" s="1"/>
  <c r="F15" i="1" l="1"/>
  <c r="G15" i="1" s="1"/>
  <c r="H15" i="1" l="1"/>
  <c r="I15" i="1" l="1"/>
  <c r="J15" i="1" l="1"/>
  <c r="K15" i="1" l="1"/>
  <c r="L15" i="1" l="1"/>
  <c r="Q61" i="1"/>
  <c r="Q63" i="1" s="1"/>
  <c r="M15" i="1" l="1"/>
  <c r="N15" i="1" l="1"/>
  <c r="O59" i="1"/>
  <c r="C61" i="1"/>
  <c r="C63" i="1" s="1"/>
  <c r="D63" i="1" l="1"/>
  <c r="D70" i="1" s="1"/>
  <c r="C70" i="1"/>
  <c r="O61" i="1"/>
  <c r="O63" i="1" s="1"/>
  <c r="E63" i="1" l="1"/>
  <c r="E70" i="1" s="1"/>
  <c r="C17" i="1"/>
  <c r="C69" i="1" s="1"/>
  <c r="F63" i="1" l="1"/>
  <c r="F70" i="1" s="1"/>
  <c r="G63" i="1" l="1"/>
  <c r="G70" i="1" s="1"/>
  <c r="D17" i="1"/>
  <c r="D69" i="1" s="1"/>
  <c r="E9" i="1"/>
  <c r="H63" i="1" l="1"/>
  <c r="H70" i="1" s="1"/>
  <c r="E17" i="1"/>
  <c r="E69" i="1" s="1"/>
  <c r="F9" i="1"/>
  <c r="I63" i="1" l="1"/>
  <c r="I70" i="1" s="1"/>
  <c r="F17" i="1"/>
  <c r="F69" i="1" s="1"/>
  <c r="G9" i="1"/>
  <c r="J63" i="1" l="1"/>
  <c r="J70" i="1" s="1"/>
  <c r="G17" i="1"/>
  <c r="G69" i="1" s="1"/>
  <c r="H9" i="1"/>
  <c r="I9" i="1" s="1"/>
  <c r="K63" i="1" l="1"/>
  <c r="K70" i="1" s="1"/>
  <c r="H17" i="1"/>
  <c r="H69" i="1" s="1"/>
  <c r="L63" i="1" l="1"/>
  <c r="L70" i="1" s="1"/>
  <c r="I17" i="1"/>
  <c r="I69" i="1" s="1"/>
  <c r="J9" i="1"/>
  <c r="M63" i="1" l="1"/>
  <c r="M70" i="1" s="1"/>
  <c r="J17" i="1"/>
  <c r="J69" i="1" s="1"/>
  <c r="K9" i="1"/>
  <c r="N63" i="1" l="1"/>
  <c r="N70" i="1" s="1"/>
  <c r="L9" i="1"/>
  <c r="K17" i="1"/>
  <c r="K69" i="1" s="1"/>
  <c r="L17" i="1" l="1"/>
  <c r="L69" i="1" s="1"/>
  <c r="M9" i="1"/>
  <c r="M17" i="1" l="1"/>
  <c r="M69" i="1" s="1"/>
  <c r="N9" i="1"/>
  <c r="N17" i="1" s="1"/>
  <c r="N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2" authorId="0" shapeId="0" xr:uid="{0637DCDE-13B6-4C57-8FDC-2640C6B15F52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3" authorId="0" shapeId="0" xr:uid="{831CB639-664C-43CA-BA28-AE2009F4EFE8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<sst xmlns="http://schemas.openxmlformats.org/spreadsheetml/2006/main" count="76" uniqueCount="74">
  <si>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</si>
  <si>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</si>
  <si>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</si>
  <si>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</si>
  <si>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</si>
  <si>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</si>
  <si>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</si>
  <si>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</si>
  <si>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</si>
  <si>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</si>
  <si>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</si>
  <si>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</si>
  <si>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</si>
  <si>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RECEIPTS</t>
  </si>
  <si>
    <t>Precept</t>
  </si>
  <si>
    <t>Rent - Olde Pounde Shop</t>
  </si>
  <si>
    <t>TOTAL INCOME</t>
  </si>
  <si>
    <t>PAYMENTS</t>
  </si>
  <si>
    <t>Stationery</t>
  </si>
  <si>
    <t>Hall Fees</t>
  </si>
  <si>
    <t>Insurance</t>
  </si>
  <si>
    <t>Donations</t>
  </si>
  <si>
    <t>Recreation Parks</t>
  </si>
  <si>
    <t>Graveyards</t>
  </si>
  <si>
    <t>TOTAL PAYMENTS</t>
  </si>
  <si>
    <t>RECEIPTS - PAYMENTS</t>
  </si>
  <si>
    <t xml:space="preserve">VAT </t>
  </si>
  <si>
    <t>VAT Refund</t>
  </si>
  <si>
    <t>Audit/Professional Fees</t>
  </si>
  <si>
    <t>Waste Collection</t>
  </si>
  <si>
    <t>Elections</t>
  </si>
  <si>
    <t>Public Conveniences</t>
  </si>
  <si>
    <t>One Voice Wales/SLCC/Training</t>
  </si>
  <si>
    <t>TOTAL RESERVES</t>
  </si>
  <si>
    <t>Total Bank Funds</t>
  </si>
  <si>
    <t>CHECK</t>
  </si>
  <si>
    <t>RECONCILIATION</t>
  </si>
  <si>
    <t>Unity Trust Bank current account</t>
  </si>
  <si>
    <t>Unity Trust Bank savings account</t>
  </si>
  <si>
    <t>Transfer from savings account</t>
  </si>
  <si>
    <t>Transfer to current account</t>
  </si>
  <si>
    <t>Transfer from current account</t>
  </si>
  <si>
    <t>TOTAL BALANCE AT UNITY TRUST BANK</t>
  </si>
  <si>
    <t>Unity Trust Bank - new current account balance</t>
  </si>
  <si>
    <t>Previous balance at Unity Trust current account</t>
  </si>
  <si>
    <t>Payments made from Unity Trust</t>
  </si>
  <si>
    <t>Transfer to Instant Access (savings) Account</t>
  </si>
  <si>
    <t>Unity Trust Bank Instant Access (savings) balance</t>
  </si>
  <si>
    <t>Payments into Unity Trust</t>
  </si>
  <si>
    <t>Chairman's / Vice Chairman's Honorarium</t>
  </si>
  <si>
    <t>Rent - Ton Land</t>
  </si>
  <si>
    <t>Unity Trust Interest</t>
  </si>
  <si>
    <t>Interest received</t>
  </si>
  <si>
    <t>Previous balance at UT Bank IA (savings) account</t>
  </si>
  <si>
    <t>Communications (inc web sites)</t>
  </si>
  <si>
    <t>Councillor Expenses / Allowances</t>
  </si>
  <si>
    <t>Clerk Expenses</t>
  </si>
  <si>
    <t>Repairs/Renewals/Maintenance</t>
  </si>
  <si>
    <t>CCTV / Info Commissioner</t>
  </si>
  <si>
    <t>Toilet Cleaning Wages</t>
  </si>
  <si>
    <t>Refunds</t>
  </si>
  <si>
    <t>Budget Agreed</t>
  </si>
  <si>
    <t>Comm Centre Rates Rent / WW Rates (Ton Land)</t>
  </si>
  <si>
    <t>Home Office Allowance (staff cost)</t>
  </si>
  <si>
    <t xml:space="preserve">Capital Items </t>
  </si>
  <si>
    <t xml:space="preserve">GVH rental - Pop-up Post Office </t>
  </si>
  <si>
    <t>Clerk (salary - net of PAYE) plus pension contributions</t>
  </si>
  <si>
    <t>Cemetery Receipts (Burials/H'stones)</t>
  </si>
  <si>
    <t>Donations/Grants/Other Income</t>
  </si>
  <si>
    <t>HMRC (PAYE for Clerk's salary)</t>
  </si>
  <si>
    <t>Postage/Expenses/Bank fees/Sundry</t>
  </si>
  <si>
    <t>March 2026</t>
  </si>
  <si>
    <t>GOETRE FAWR COMMUNITY COUNCIL CASH FLOW 2026/27</t>
  </si>
  <si>
    <t>Balance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</si>
</sst>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14" x14ac:knownFonts="1">
    <font>
      <sz val="10"/>
      <name val="Arial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b/>
      <sz val="18"/>
      <name val="Verdana"/>
      <family val="2"/>
    </font>
    <font>
      <sz val="10"/>
      <color rgb="FFED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0" fontId="4" fillId="3" borderId="2" xfId="0" applyFont="1" applyFill="1" applyBorder="1" applyAlignment="1">
      <alignment horizontal="left" vertical="center"/>
    </xf>
    <xf numFmtId="2" fontId="4" fillId="3" borderId="2" xfId="0" applyNumberFormat="1" applyFont="1" applyFill="1" applyBorder="1"/>
    <xf numFmtId="0" fontId="4" fillId="0" borderId="0" xfId="0" applyFont="1"/>
    <xf numFmtId="2" fontId="3" fillId="2" borderId="0" xfId="0" applyNumberFormat="1" applyFont="1" applyFill="1"/>
    <xf numFmtId="2" fontId="3" fillId="0" borderId="2" xfId="0" applyNumberFormat="1" applyFont="1" applyBorder="1"/>
    <xf numFmtId="2" fontId="5" fillId="0" borderId="1" xfId="0" applyNumberFormat="1" applyFont="1" applyBorder="1"/>
    <xf numFmtId="2" fontId="4" fillId="2" borderId="1" xfId="0" applyNumberFormat="1" applyFont="1" applyFill="1" applyBorder="1"/>
    <xf numFmtId="0" fontId="8" fillId="0" borderId="0" xfId="0" applyFont="1"/>
    <xf numFmtId="1" fontId="4" fillId="0" borderId="0" xfId="0" applyNumberFormat="1" applyFont="1"/>
    <xf numFmtId="2" fontId="5" fillId="2" borderId="0" xfId="0" applyNumberFormat="1" applyFont="1" applyFill="1"/>
    <xf numFmtId="2" fontId="4" fillId="2" borderId="0" xfId="0" applyNumberFormat="1" applyFont="1" applyFill="1"/>
    <xf numFmtId="2" fontId="5" fillId="0" borderId="0" xfId="0" applyNumberFormat="1" applyFont="1"/>
    <xf numFmtId="2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4" borderId="0" xfId="0" applyNumberFormat="1" applyFont="1" applyFill="1"/>
    <xf numFmtId="2" fontId="9" fillId="0" borderId="0" xfId="0" applyNumberFormat="1" applyFont="1"/>
    <xf numFmtId="4" fontId="3" fillId="0" borderId="0" xfId="0" applyNumberFormat="1" applyFont="1" applyAlignment="1">
      <alignment horizontal="right"/>
    </xf>
    <xf numFmtId="2" fontId="3" fillId="5" borderId="0" xfId="0" applyNumberFormat="1" applyFont="1" applyFill="1"/>
    <xf numFmtId="2" fontId="4" fillId="5" borderId="0" xfId="0" applyNumberFormat="1" applyFont="1" applyFill="1"/>
    <xf numFmtId="2" fontId="3" fillId="6" borderId="0" xfId="0" applyNumberFormat="1" applyFont="1" applyFill="1"/>
    <xf numFmtId="2" fontId="4" fillId="6" borderId="0" xfId="0" applyNumberFormat="1" applyFont="1" applyFill="1"/>
    <xf numFmtId="2" fontId="11" fillId="0" borderId="0" xfId="0" applyNumberFormat="1" applyFont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5" fillId="4" borderId="0" xfId="0" applyNumberFormat="1" applyFont="1" applyFill="1"/>
    <xf numFmtId="49" fontId="4" fillId="0" borderId="0" xfId="0" quotePrefix="1" applyNumberFormat="1" applyFont="1" applyAlignment="1">
      <alignment horizontal="center"/>
    </xf>
    <xf numFmtId="165" fontId="3" fillId="7" borderId="0" xfId="0" applyNumberFormat="1" applyFont="1" applyFill="1"/>
    <xf numFmtId="4" fontId="13" fillId="0" borderId="0" xfId="0" applyNumberFormat="1" applyFont="1"/>
    <xf numFmtId="2" fontId="12" fillId="0" borderId="0" xfId="0" applyNumberFormat="1" applyFont="1" applyAlignment="1">
      <alignment vertical="center"/>
    </xf>
    <xf numFmtId="2" fontId="13" fillId="0" borderId="0" xfId="0" applyNumberFormat="1" applyFont="1"/>
    <xf numFmtId="2" fontId="1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FF00"/>
      <color rgb="FF66FFFF"/>
      <color rgb="FF3399FF"/>
      <color rgb="FF00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7"/>
  <sheetViews>
    <sheetView tabSelected="1" view="pageBreakPreview" topLeftCell="A37" zoomScaleNormal="100" zoomScaleSheetLayoutView="100" workbookViewId="0">
      <selection activeCell="J53" sqref="J53"/>
    </sheetView>
  </sheetViews>
  <sheetFormatPr defaultColWidth="8.85546875" defaultRowHeight="11.25" x14ac:dyDescent="0.15"/>
  <cols>
    <col min="1" max="1" width="8.85546875" style="4"/>
    <col min="2" max="2" width="53.28515625" style="4" customWidth="1"/>
    <col min="3" max="7" width="12.7109375" style="2" customWidth="1"/>
    <col min="8" max="8" width="13.42578125" style="2" customWidth="1"/>
    <col min="9" max="15" width="12.7109375" style="2" customWidth="1"/>
    <col min="16" max="16" width="2.7109375" style="2" customWidth="1"/>
    <col min="17" max="17" width="16.85546875" style="2" customWidth="1"/>
    <col min="18" max="18" width="15.85546875" style="2" customWidth="1"/>
    <col min="19" max="19" width="15.7109375" style="2" customWidth="1"/>
    <col min="20" max="20" width="33" style="2" customWidth="1"/>
    <col min="21" max="21" width="14.140625" style="4" customWidth="1"/>
    <col min="22" max="16384" width="8.85546875" style="4"/>
  </cols>
  <sheetData>
    <row r="1" spans="2:20" ht="12.75" x14ac:dyDescent="0.2">
      <c r="B1" s="58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8"/>
      <c r="Q1" s="13" t="s">
        <v>61</v>
      </c>
      <c r="R1" s="13"/>
    </row>
    <row r="2" spans="2:20" ht="12.75" x14ac:dyDescent="0.2">
      <c r="B2" s="11"/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3" t="s">
        <v>12</v>
      </c>
      <c r="P2" s="8"/>
      <c r="Q2" s="51" t="s">
        <v>71</v>
      </c>
      <c r="R2" s="14"/>
      <c r="S2" s="3"/>
    </row>
    <row r="3" spans="2:20" s="1" customFormat="1" ht="12.75" x14ac:dyDescent="0.2">
      <c r="B3" s="11"/>
      <c r="C3" s="8"/>
      <c r="D3" s="8"/>
      <c r="E3" s="8"/>
      <c r="F3" s="11"/>
      <c r="G3" s="11"/>
      <c r="H3" s="11"/>
      <c r="I3" s="11"/>
      <c r="J3" s="11"/>
      <c r="K3" s="11"/>
      <c r="L3" s="11"/>
      <c r="M3" s="11"/>
      <c r="N3" s="11"/>
      <c r="O3" s="11"/>
      <c r="P3" s="15"/>
      <c r="Q3" s="16"/>
      <c r="R3" s="15"/>
      <c r="S3" s="6"/>
      <c r="T3" s="5"/>
    </row>
    <row r="4" spans="2:20" s="1" customFormat="1" ht="12.75" x14ac:dyDescent="0.2">
      <c r="B4" s="20" t="s">
        <v>44</v>
      </c>
      <c r="C4" s="8">
        <v>10848.52</v>
      </c>
      <c r="D4" s="8">
        <v>30168.73</v>
      </c>
      <c r="E4" s="8">
        <f>SUM(D9)</f>
        <v>7654.3099999999977</v>
      </c>
      <c r="F4" s="8"/>
      <c r="G4" s="8"/>
      <c r="H4" s="8"/>
      <c r="I4" s="8"/>
      <c r="J4" s="8"/>
      <c r="K4" s="8"/>
      <c r="L4" s="8"/>
      <c r="M4" s="8"/>
      <c r="N4" s="8"/>
      <c r="O4" s="40"/>
      <c r="P4" s="15"/>
      <c r="Q4" s="16"/>
      <c r="R4" s="9"/>
      <c r="S4" s="4"/>
      <c r="T4" s="5"/>
    </row>
    <row r="5" spans="2:20" s="1" customFormat="1" ht="12.75" x14ac:dyDescent="0.2">
      <c r="B5" s="18" t="s">
        <v>39</v>
      </c>
      <c r="C5" s="8">
        <v>0</v>
      </c>
      <c r="D5" s="8">
        <v>0</v>
      </c>
      <c r="E5" s="8">
        <v>5000</v>
      </c>
      <c r="F5" s="8"/>
      <c r="G5" s="8"/>
      <c r="H5" s="8"/>
      <c r="I5" s="8"/>
      <c r="J5" s="8"/>
      <c r="K5" s="8"/>
      <c r="L5" s="8"/>
      <c r="M5" s="8"/>
      <c r="N5" s="8"/>
      <c r="O5" s="40">
        <f>SUM(C5:N5)</f>
        <v>5000</v>
      </c>
      <c r="P5" s="15"/>
      <c r="Q5" s="16"/>
      <c r="R5" s="52"/>
      <c r="S5" s="4"/>
      <c r="T5" s="5"/>
    </row>
    <row r="6" spans="2:20" s="1" customFormat="1" ht="12.75" x14ac:dyDescent="0.2">
      <c r="B6" s="18" t="s">
        <v>48</v>
      </c>
      <c r="C6" s="8">
        <v>22665.94</v>
      </c>
      <c r="D6" s="8">
        <v>758</v>
      </c>
      <c r="E6" s="8">
        <v>758</v>
      </c>
      <c r="F6" s="8"/>
      <c r="G6" s="8"/>
      <c r="H6" s="8"/>
      <c r="I6" s="8"/>
      <c r="J6" s="42"/>
      <c r="K6" s="42"/>
      <c r="L6" s="42"/>
      <c r="M6" s="42"/>
      <c r="N6" s="8"/>
      <c r="O6" s="40">
        <f t="shared" ref="O6:O8" si="0">SUM(C6:N6)</f>
        <v>24181.94</v>
      </c>
      <c r="P6" s="15"/>
      <c r="Q6" s="16"/>
      <c r="R6" s="9"/>
      <c r="S6" s="4"/>
      <c r="T6" s="5"/>
    </row>
    <row r="7" spans="2:20" s="1" customFormat="1" ht="12.75" x14ac:dyDescent="0.2">
      <c r="B7" s="17" t="s">
        <v>45</v>
      </c>
      <c r="C7" s="47">
        <v>-3345.73</v>
      </c>
      <c r="D7" s="47">
        <v>-4272.42</v>
      </c>
      <c r="E7" s="47">
        <v>-5528.26</v>
      </c>
      <c r="F7" s="47"/>
      <c r="G7" s="48"/>
      <c r="H7" s="48"/>
      <c r="I7" s="49"/>
      <c r="J7" s="49"/>
      <c r="K7" s="49"/>
      <c r="L7" s="47"/>
      <c r="M7" s="47"/>
      <c r="N7" s="47"/>
      <c r="O7" s="50">
        <f t="shared" si="0"/>
        <v>-13146.41</v>
      </c>
      <c r="P7" s="15"/>
      <c r="Q7" s="16"/>
      <c r="R7" s="9"/>
      <c r="S7" s="4"/>
      <c r="T7" s="5"/>
    </row>
    <row r="8" spans="2:20" s="1" customFormat="1" ht="12.75" x14ac:dyDescent="0.2">
      <c r="B8" s="18" t="s">
        <v>46</v>
      </c>
      <c r="C8" s="8">
        <v>0</v>
      </c>
      <c r="D8" s="55">
        <v>-19000</v>
      </c>
      <c r="E8" s="8">
        <v>0</v>
      </c>
      <c r="F8" s="8"/>
      <c r="G8" s="8"/>
      <c r="H8" s="8"/>
      <c r="I8" s="53"/>
      <c r="J8" s="8"/>
      <c r="K8" s="8"/>
      <c r="L8" s="8"/>
      <c r="M8" s="8"/>
      <c r="N8" s="8"/>
      <c r="O8" s="40">
        <f t="shared" si="0"/>
        <v>-19000</v>
      </c>
      <c r="P8" s="15"/>
      <c r="Q8" s="16"/>
      <c r="R8" s="9"/>
      <c r="S8" s="4"/>
      <c r="T8" s="5"/>
    </row>
    <row r="9" spans="2:20" s="1" customFormat="1" ht="12.75" x14ac:dyDescent="0.2">
      <c r="B9" s="19" t="s">
        <v>43</v>
      </c>
      <c r="C9" s="46">
        <f>SUM(C4)+(C5+C6)+C7-(C8)</f>
        <v>30168.73</v>
      </c>
      <c r="D9" s="46">
        <f>SUM(D4)+(D5+D6)+D7+(D8)</f>
        <v>7654.3099999999977</v>
      </c>
      <c r="E9" s="46">
        <f t="shared" ref="E9:N9" si="1">SUM(E4)+(E5+E6)+E7-(E8)</f>
        <v>7884.0499999999975</v>
      </c>
      <c r="F9" s="46">
        <f t="shared" si="1"/>
        <v>0</v>
      </c>
      <c r="G9" s="46">
        <f t="shared" si="1"/>
        <v>0</v>
      </c>
      <c r="H9" s="46">
        <f t="shared" si="1"/>
        <v>0</v>
      </c>
      <c r="I9" s="46">
        <f>SUM(I4)+(I5+I6)+I7+(I8)</f>
        <v>0</v>
      </c>
      <c r="J9" s="46">
        <f t="shared" si="1"/>
        <v>0</v>
      </c>
      <c r="K9" s="46">
        <f t="shared" si="1"/>
        <v>0</v>
      </c>
      <c r="L9" s="46">
        <f>SUM(L4)+(L5+L6)+L7-(L8)</f>
        <v>0</v>
      </c>
      <c r="M9" s="46">
        <f t="shared" si="1"/>
        <v>0</v>
      </c>
      <c r="N9" s="46">
        <f t="shared" si="1"/>
        <v>0</v>
      </c>
      <c r="O9" s="40"/>
      <c r="P9" s="15"/>
      <c r="Q9" s="16"/>
      <c r="R9" s="9"/>
      <c r="S9" s="4"/>
      <c r="T9" s="5"/>
    </row>
    <row r="10" spans="2:20" s="1" customFormat="1" ht="12.75" x14ac:dyDescent="0.2">
      <c r="B10" s="20"/>
      <c r="C10" s="8"/>
      <c r="D10" s="8"/>
      <c r="E10" s="8"/>
      <c r="F10" s="11"/>
      <c r="G10" s="11"/>
      <c r="H10" s="11"/>
      <c r="I10" s="11"/>
      <c r="J10" s="8"/>
      <c r="K10" s="21"/>
      <c r="L10" s="8"/>
      <c r="M10" s="8"/>
      <c r="N10" s="8"/>
      <c r="O10" s="40"/>
      <c r="P10" s="15"/>
      <c r="Q10" s="16"/>
      <c r="R10" s="9"/>
      <c r="S10" s="4"/>
      <c r="T10" s="5"/>
    </row>
    <row r="11" spans="2:20" s="1" customFormat="1" ht="13.5" customHeight="1" x14ac:dyDescent="0.2">
      <c r="B11" s="20" t="s">
        <v>53</v>
      </c>
      <c r="C11" s="8">
        <v>21791.4</v>
      </c>
      <c r="D11" s="8">
        <v>21791.4</v>
      </c>
      <c r="E11" s="8">
        <f>SUM(D15)</f>
        <v>40791.4</v>
      </c>
      <c r="F11" s="8"/>
      <c r="G11" s="8"/>
      <c r="H11" s="8"/>
      <c r="I11" s="8"/>
      <c r="J11" s="8"/>
      <c r="K11" s="8"/>
      <c r="L11" s="8"/>
      <c r="M11" s="8"/>
      <c r="N11" s="8"/>
      <c r="O11" s="40"/>
      <c r="P11" s="15"/>
      <c r="Q11" s="16"/>
      <c r="R11" s="15"/>
      <c r="S11" s="6"/>
      <c r="T11" s="5"/>
    </row>
    <row r="12" spans="2:20" s="1" customFormat="1" ht="12.75" x14ac:dyDescent="0.2">
      <c r="B12" s="18" t="s">
        <v>40</v>
      </c>
      <c r="C12" s="47">
        <v>0</v>
      </c>
      <c r="D12" s="47">
        <v>0</v>
      </c>
      <c r="E12" s="47">
        <v>-5000</v>
      </c>
      <c r="F12" s="47"/>
      <c r="G12" s="47"/>
      <c r="H12" s="47"/>
      <c r="I12" s="47"/>
      <c r="J12" s="47"/>
      <c r="K12" s="47"/>
      <c r="L12" s="47"/>
      <c r="M12" s="47"/>
      <c r="N12" s="47"/>
      <c r="O12" s="50">
        <f t="shared" ref="O12:O14" si="2">SUM(C12:N12)</f>
        <v>-5000</v>
      </c>
      <c r="P12" s="15"/>
      <c r="Q12" s="16"/>
      <c r="R12" s="15"/>
      <c r="S12" s="6"/>
      <c r="T12" s="5"/>
    </row>
    <row r="13" spans="2:20" s="1" customFormat="1" ht="12.75" x14ac:dyDescent="0.2">
      <c r="B13" s="18" t="s">
        <v>41</v>
      </c>
      <c r="C13" s="8">
        <v>0</v>
      </c>
      <c r="D13" s="8">
        <v>19000</v>
      </c>
      <c r="E13" s="8">
        <v>0</v>
      </c>
      <c r="F13" s="8"/>
      <c r="G13" s="8"/>
      <c r="H13" s="8"/>
      <c r="I13" s="8"/>
      <c r="J13" s="8"/>
      <c r="K13" s="47"/>
      <c r="L13" s="47"/>
      <c r="M13" s="47"/>
      <c r="N13" s="8"/>
      <c r="O13" s="40">
        <f t="shared" si="2"/>
        <v>19000</v>
      </c>
      <c r="P13" s="15"/>
      <c r="Q13" s="16"/>
      <c r="R13" s="15"/>
      <c r="S13" s="6"/>
      <c r="T13" s="5"/>
    </row>
    <row r="14" spans="2:20" s="1" customFormat="1" ht="12.75" x14ac:dyDescent="0.2">
      <c r="B14" s="18" t="s">
        <v>52</v>
      </c>
      <c r="C14" s="8">
        <v>0</v>
      </c>
      <c r="D14" s="8">
        <v>0</v>
      </c>
      <c r="E14" s="8">
        <v>165.56</v>
      </c>
      <c r="F14" s="8"/>
      <c r="G14" s="8"/>
      <c r="H14" s="8"/>
      <c r="I14" s="8"/>
      <c r="J14" s="8"/>
      <c r="K14" s="8"/>
      <c r="L14" s="8"/>
      <c r="M14" s="8"/>
      <c r="N14" s="8"/>
      <c r="O14" s="40">
        <f t="shared" si="2"/>
        <v>165.56</v>
      </c>
      <c r="P14" s="15"/>
      <c r="Q14" s="16"/>
      <c r="R14" s="15"/>
      <c r="S14" s="6"/>
      <c r="T14" s="5"/>
    </row>
    <row r="15" spans="2:20" s="1" customFormat="1" ht="12.75" x14ac:dyDescent="0.2">
      <c r="B15" s="19" t="s">
        <v>47</v>
      </c>
      <c r="C15" s="44">
        <f>SUM(C11:C14)</f>
        <v>21791.4</v>
      </c>
      <c r="D15" s="44">
        <f t="shared" ref="D15:N15" si="3">SUM(D11+-D12 +D13 +D14)</f>
        <v>40791.4</v>
      </c>
      <c r="E15" s="44">
        <f>SUM(E11+E12 +E13 +E14)</f>
        <v>35956.959999999999</v>
      </c>
      <c r="F15" s="44">
        <f>SUM(F11+F12 +F13 +F14)</f>
        <v>0</v>
      </c>
      <c r="G15" s="44">
        <f t="shared" si="3"/>
        <v>0</v>
      </c>
      <c r="H15" s="44">
        <f t="shared" si="3"/>
        <v>0</v>
      </c>
      <c r="I15" s="44">
        <f t="shared" si="3"/>
        <v>0</v>
      </c>
      <c r="J15" s="44">
        <f t="shared" si="3"/>
        <v>0</v>
      </c>
      <c r="K15" s="44">
        <f t="shared" si="3"/>
        <v>0</v>
      </c>
      <c r="L15" s="44">
        <f t="shared" si="3"/>
        <v>0</v>
      </c>
      <c r="M15" s="44">
        <f>SUM(M11+M12 +M13 +M14)</f>
        <v>0</v>
      </c>
      <c r="N15" s="44">
        <f t="shared" si="3"/>
        <v>0</v>
      </c>
      <c r="O15" s="40"/>
      <c r="P15" s="15"/>
      <c r="Q15" s="16"/>
      <c r="R15" s="15"/>
      <c r="S15" s="6"/>
      <c r="T15" s="5"/>
    </row>
    <row r="16" spans="2:20" s="1" customFormat="1" ht="12.75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0"/>
      <c r="P16" s="15"/>
      <c r="Q16" s="16"/>
      <c r="R16" s="15"/>
      <c r="S16" s="6"/>
      <c r="T16" s="5"/>
    </row>
    <row r="17" spans="2:23" s="1" customFormat="1" ht="12.75" x14ac:dyDescent="0.2">
      <c r="B17" s="22" t="s">
        <v>42</v>
      </c>
      <c r="C17" s="23">
        <f t="shared" ref="C17:N17" si="4">SUM(C9)+C15</f>
        <v>51960.130000000005</v>
      </c>
      <c r="D17" s="23">
        <f t="shared" si="4"/>
        <v>48445.71</v>
      </c>
      <c r="E17" s="23">
        <f t="shared" si="4"/>
        <v>43841.009999999995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  <c r="N17" s="23">
        <f t="shared" si="4"/>
        <v>0</v>
      </c>
      <c r="O17" s="40"/>
      <c r="P17" s="15"/>
      <c r="Q17" s="16"/>
      <c r="R17" s="15"/>
      <c r="S17" s="6"/>
      <c r="T17" s="5"/>
    </row>
    <row r="18" spans="2:23" s="1" customFormat="1" ht="12.75" x14ac:dyDescent="0.2">
      <c r="B18" s="18"/>
      <c r="C18" s="8"/>
      <c r="D18" s="8"/>
      <c r="E18" s="8"/>
      <c r="F18" s="11"/>
      <c r="G18" s="11"/>
      <c r="H18" s="11"/>
      <c r="I18" s="11"/>
      <c r="J18" s="8"/>
      <c r="K18" s="8"/>
      <c r="L18" s="8"/>
      <c r="M18" s="8"/>
      <c r="N18" s="8"/>
      <c r="O18" s="11"/>
      <c r="P18" s="15"/>
      <c r="Q18" s="16"/>
      <c r="R18" s="15"/>
      <c r="S18" s="6"/>
      <c r="T18" s="5"/>
    </row>
    <row r="19" spans="2:23" ht="12.75" x14ac:dyDescent="0.2">
      <c r="B19" s="24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3" t="s">
        <v>12</v>
      </c>
      <c r="P19" s="8"/>
      <c r="Q19" s="25"/>
      <c r="R19" s="15"/>
      <c r="S19" s="3"/>
    </row>
    <row r="20" spans="2:23" ht="12.75" x14ac:dyDescent="0.2">
      <c r="B20" s="7" t="s">
        <v>14</v>
      </c>
      <c r="C20" s="8">
        <v>19000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19000</v>
      </c>
      <c r="P20" s="8"/>
      <c r="Q20" s="16">
        <v>57000</v>
      </c>
      <c r="R20" s="15"/>
      <c r="S20" s="4"/>
      <c r="T20" s="5"/>
    </row>
    <row r="21" spans="2:23" ht="12.75" x14ac:dyDescent="0.2">
      <c r="B21" s="7" t="s">
        <v>15</v>
      </c>
      <c r="C21" s="8">
        <v>525</v>
      </c>
      <c r="D21" s="8">
        <v>525</v>
      </c>
      <c r="E21" s="8">
        <v>525</v>
      </c>
      <c r="F21" s="8"/>
      <c r="G21" s="8"/>
      <c r="H21" s="8"/>
      <c r="I21" s="8"/>
      <c r="J21" s="8"/>
      <c r="K21" s="8"/>
      <c r="L21" s="8"/>
      <c r="M21" s="8"/>
      <c r="N21" s="8"/>
      <c r="O21" s="8">
        <f t="shared" ref="O21:O26" si="5">SUM(C21:N21)</f>
        <v>1575</v>
      </c>
      <c r="P21" s="8"/>
      <c r="Q21" s="16">
        <v>6300</v>
      </c>
      <c r="R21" s="15"/>
      <c r="S21" s="4"/>
      <c r="T21" s="5"/>
    </row>
    <row r="22" spans="2:23" ht="12.75" x14ac:dyDescent="0.2">
      <c r="B22" s="7" t="s">
        <v>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5"/>
        <v>0</v>
      </c>
      <c r="P22" s="8"/>
      <c r="Q22" s="16">
        <v>624</v>
      </c>
      <c r="R22" s="15"/>
      <c r="S22" s="4"/>
      <c r="T22" s="5"/>
    </row>
    <row r="23" spans="2:23" ht="12.75" x14ac:dyDescent="0.2">
      <c r="B23" s="7" t="s">
        <v>67</v>
      </c>
      <c r="D23" s="8">
        <v>233</v>
      </c>
      <c r="E23" s="8">
        <v>233</v>
      </c>
      <c r="F23" s="8"/>
      <c r="G23" s="8"/>
      <c r="H23" s="8"/>
      <c r="I23" s="8"/>
      <c r="J23" s="8"/>
      <c r="K23" s="8"/>
      <c r="L23" s="8"/>
      <c r="M23" s="8"/>
      <c r="N23" s="8"/>
      <c r="O23" s="8">
        <f t="shared" si="5"/>
        <v>466</v>
      </c>
      <c r="P23" s="8"/>
      <c r="Q23" s="16">
        <v>2500</v>
      </c>
      <c r="R23" s="15"/>
      <c r="S23" s="4"/>
      <c r="T23" s="5"/>
    </row>
    <row r="24" spans="2:23" ht="12.75" x14ac:dyDescent="0.2">
      <c r="B24" s="7" t="s">
        <v>68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5"/>
        <v>0</v>
      </c>
      <c r="P24" s="8"/>
      <c r="Q24" s="16">
        <v>0</v>
      </c>
      <c r="R24" s="15"/>
      <c r="S24" s="4"/>
      <c r="T24" s="5"/>
    </row>
    <row r="25" spans="2:23" ht="12.75" x14ac:dyDescent="0.2">
      <c r="B25" s="7" t="s">
        <v>51</v>
      </c>
      <c r="C25" s="8"/>
      <c r="D25" s="8"/>
      <c r="E25" s="8">
        <v>165.56</v>
      </c>
      <c r="F25" s="8"/>
      <c r="G25" s="8"/>
      <c r="H25" s="8"/>
      <c r="I25" s="8"/>
      <c r="J25" s="8"/>
      <c r="K25" s="8"/>
      <c r="L25" s="8"/>
      <c r="M25" s="8"/>
      <c r="N25" s="8"/>
      <c r="O25" s="8">
        <f t="shared" si="5"/>
        <v>165.56</v>
      </c>
      <c r="P25" s="38"/>
      <c r="Q25" s="16">
        <v>400</v>
      </c>
      <c r="R25" s="15"/>
      <c r="S25" s="4"/>
      <c r="T25" s="5"/>
    </row>
    <row r="26" spans="2:23" ht="12.75" x14ac:dyDescent="0.2">
      <c r="B26" s="7" t="s">
        <v>27</v>
      </c>
      <c r="C26" s="8">
        <v>3140.94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5"/>
        <v>3140.94</v>
      </c>
      <c r="P26" s="8"/>
      <c r="Q26" s="16">
        <v>4304.92</v>
      </c>
      <c r="R26" s="15"/>
      <c r="S26" s="4"/>
      <c r="T26" s="5"/>
    </row>
    <row r="27" spans="2:23" ht="12.75" x14ac:dyDescent="0.2">
      <c r="B27" s="7" t="s">
        <v>60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>SUM(C27:N27)</f>
        <v>0</v>
      </c>
      <c r="P27" s="8"/>
      <c r="Q27" s="25">
        <v>0</v>
      </c>
      <c r="R27" s="15"/>
      <c r="S27" s="9"/>
      <c r="T27" s="4"/>
    </row>
    <row r="28" spans="2:23" ht="12.75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5"/>
      <c r="R28" s="15"/>
      <c r="S28" s="3"/>
    </row>
    <row r="29" spans="2:23" ht="12.75" x14ac:dyDescent="0.2">
      <c r="B29" s="24" t="s">
        <v>16</v>
      </c>
      <c r="C29" s="26">
        <f t="shared" ref="C29:N29" si="6">SUM(C20:C28)</f>
        <v>22665.94</v>
      </c>
      <c r="D29" s="26">
        <f t="shared" si="6"/>
        <v>758</v>
      </c>
      <c r="E29" s="26">
        <f t="shared" si="6"/>
        <v>923.56</v>
      </c>
      <c r="F29" s="26">
        <f t="shared" si="6"/>
        <v>0</v>
      </c>
      <c r="G29" s="26">
        <f t="shared" si="6"/>
        <v>0</v>
      </c>
      <c r="H29" s="26">
        <f t="shared" si="6"/>
        <v>0</v>
      </c>
      <c r="I29" s="26">
        <f t="shared" si="6"/>
        <v>0</v>
      </c>
      <c r="J29" s="26">
        <f t="shared" si="6"/>
        <v>0</v>
      </c>
      <c r="K29" s="26">
        <f t="shared" si="6"/>
        <v>0</v>
      </c>
      <c r="L29" s="26">
        <f t="shared" si="6"/>
        <v>0</v>
      </c>
      <c r="M29" s="26">
        <f t="shared" si="6"/>
        <v>0</v>
      </c>
      <c r="N29" s="26">
        <f t="shared" si="6"/>
        <v>0</v>
      </c>
      <c r="O29" s="27">
        <f>SUM(C29:N29)</f>
        <v>24347.5</v>
      </c>
      <c r="P29" s="8"/>
      <c r="Q29" s="28">
        <f>SUM(Q20:Q27)</f>
        <v>71128.92</v>
      </c>
      <c r="R29" s="15"/>
      <c r="S29" s="3"/>
    </row>
    <row r="30" spans="2:23" ht="12.75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5"/>
      <c r="R30" s="15"/>
      <c r="S30" s="3"/>
    </row>
    <row r="31" spans="2:23" ht="12.75" x14ac:dyDescent="0.2">
      <c r="B31" s="24" t="s">
        <v>17</v>
      </c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25"/>
      <c r="R31" s="15"/>
      <c r="S31" s="3"/>
      <c r="W31" s="2"/>
    </row>
    <row r="32" spans="2:23" ht="12.75" customHeight="1" x14ac:dyDescent="0.2">
      <c r="B32" s="7" t="s">
        <v>66</v>
      </c>
      <c r="C32" s="8">
        <v>895.76</v>
      </c>
      <c r="D32" s="8">
        <v>1041.68</v>
      </c>
      <c r="E32" s="8">
        <v>968.72</v>
      </c>
      <c r="F32" s="8"/>
      <c r="G32" s="8"/>
      <c r="H32" s="8"/>
      <c r="I32" s="8"/>
      <c r="J32" s="8"/>
      <c r="K32" s="8"/>
      <c r="L32" s="8"/>
      <c r="M32" s="8"/>
      <c r="N32" s="8"/>
      <c r="O32" s="8">
        <f>SUM(C32:N32)</f>
        <v>2906.16</v>
      </c>
      <c r="P32" s="8"/>
      <c r="Q32" s="16">
        <v>12036.88</v>
      </c>
      <c r="R32" s="15"/>
      <c r="S32" s="3"/>
    </row>
    <row r="33" spans="2:19" ht="12.75" x14ac:dyDescent="0.2">
      <c r="B33" s="7" t="s">
        <v>59</v>
      </c>
      <c r="C33" s="8">
        <v>443.22</v>
      </c>
      <c r="D33" s="8">
        <v>443.22</v>
      </c>
      <c r="E33" s="8">
        <v>443.22</v>
      </c>
      <c r="F33" s="8"/>
      <c r="G33" s="8"/>
      <c r="H33" s="8"/>
      <c r="I33" s="8"/>
      <c r="J33" s="8"/>
      <c r="K33" s="8"/>
      <c r="L33" s="8"/>
      <c r="M33" s="8"/>
      <c r="N33" s="8"/>
      <c r="O33" s="8">
        <f t="shared" ref="O33:O57" si="7">SUM(C33:N33)</f>
        <v>1329.66</v>
      </c>
      <c r="P33" s="8"/>
      <c r="Q33" s="16">
        <v>5354.58</v>
      </c>
      <c r="R33" s="15"/>
      <c r="S33" s="3"/>
    </row>
    <row r="34" spans="2:19" ht="12.75" x14ac:dyDescent="0.2">
      <c r="B34" s="7" t="s">
        <v>69</v>
      </c>
      <c r="C34" s="8"/>
      <c r="D34" s="8"/>
      <c r="E34" s="8">
        <v>1883.4</v>
      </c>
      <c r="F34" s="8"/>
      <c r="G34" s="8"/>
      <c r="H34" s="8"/>
      <c r="I34" s="8"/>
      <c r="J34" s="8"/>
      <c r="K34" s="8"/>
      <c r="L34" s="8"/>
      <c r="M34" s="8"/>
      <c r="N34" s="8"/>
      <c r="O34" s="8">
        <f t="shared" si="7"/>
        <v>1883.4</v>
      </c>
      <c r="P34" s="8"/>
      <c r="Q34" s="16">
        <v>7911.32</v>
      </c>
      <c r="R34" s="15"/>
      <c r="S34" s="3"/>
    </row>
    <row r="35" spans="2:19" ht="12.75" x14ac:dyDescent="0.2">
      <c r="B35" s="7" t="s">
        <v>63</v>
      </c>
      <c r="C35" s="8">
        <v>15</v>
      </c>
      <c r="D35" s="8">
        <v>15</v>
      </c>
      <c r="E35" s="8">
        <v>15</v>
      </c>
      <c r="F35" s="8"/>
      <c r="G35" s="8"/>
      <c r="H35" s="8"/>
      <c r="I35" s="8"/>
      <c r="J35" s="8"/>
      <c r="K35" s="8"/>
      <c r="L35" s="8"/>
      <c r="M35" s="8"/>
      <c r="N35" s="8"/>
      <c r="O35" s="8">
        <f t="shared" si="7"/>
        <v>45</v>
      </c>
      <c r="P35" s="8"/>
      <c r="Q35" s="16">
        <v>180</v>
      </c>
      <c r="R35" s="15"/>
      <c r="S35" s="3"/>
    </row>
    <row r="36" spans="2:19" ht="12.75" x14ac:dyDescent="0.2">
      <c r="B36" s="7" t="s">
        <v>70</v>
      </c>
      <c r="C36" s="8">
        <v>7</v>
      </c>
      <c r="D36" s="8">
        <v>12.3</v>
      </c>
      <c r="E36" s="8">
        <v>7</v>
      </c>
      <c r="F36" s="8"/>
      <c r="G36" s="8"/>
      <c r="H36" s="8"/>
      <c r="I36" s="8"/>
      <c r="J36" s="8"/>
      <c r="K36" s="8"/>
      <c r="L36" s="8"/>
      <c r="M36" s="8"/>
      <c r="N36" s="8"/>
      <c r="O36" s="8">
        <f t="shared" si="7"/>
        <v>26.3</v>
      </c>
      <c r="P36" s="8"/>
      <c r="Q36" s="16">
        <v>92</v>
      </c>
      <c r="R36" s="15"/>
      <c r="S36" s="3"/>
    </row>
    <row r="37" spans="2:19" ht="12.75" x14ac:dyDescent="0.2">
      <c r="B37" s="7" t="s">
        <v>18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 t="shared" si="7"/>
        <v>0</v>
      </c>
      <c r="P37" s="8"/>
      <c r="Q37" s="16">
        <v>130</v>
      </c>
      <c r="R37" s="15"/>
      <c r="S37" s="3"/>
    </row>
    <row r="38" spans="2:19" ht="12.75" x14ac:dyDescent="0.2">
      <c r="B38" s="7" t="s">
        <v>19</v>
      </c>
      <c r="C38" s="8">
        <v>60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7"/>
        <v>60</v>
      </c>
      <c r="P38" s="8"/>
      <c r="Q38" s="16">
        <v>275</v>
      </c>
      <c r="R38" s="15"/>
      <c r="S38" s="3"/>
    </row>
    <row r="39" spans="2:19" ht="12" customHeight="1" x14ac:dyDescent="0.2">
      <c r="B39" s="7" t="s">
        <v>20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7"/>
        <v>0</v>
      </c>
      <c r="P39" s="8"/>
      <c r="Q39" s="16">
        <v>1400</v>
      </c>
      <c r="R39" s="15"/>
      <c r="S39" s="3"/>
    </row>
    <row r="40" spans="2:19" ht="12.75" x14ac:dyDescent="0.2">
      <c r="B40" s="7" t="s">
        <v>28</v>
      </c>
      <c r="C40" s="8"/>
      <c r="D40" s="8">
        <v>470</v>
      </c>
      <c r="E40" s="8">
        <v>138</v>
      </c>
      <c r="F40" s="8"/>
      <c r="G40" s="8"/>
      <c r="H40" s="8"/>
      <c r="I40" s="8"/>
      <c r="J40" s="8"/>
      <c r="K40" s="8"/>
      <c r="L40" s="8"/>
      <c r="M40" s="8"/>
      <c r="N40" s="8"/>
      <c r="O40" s="8">
        <f t="shared" si="7"/>
        <v>608</v>
      </c>
      <c r="P40" s="8"/>
      <c r="Q40" s="16">
        <v>1130</v>
      </c>
      <c r="R40" s="15"/>
      <c r="S40" s="3"/>
    </row>
    <row r="41" spans="2:19" ht="12.75" x14ac:dyDescent="0.2">
      <c r="B41" s="7" t="s">
        <v>49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7"/>
        <v>0</v>
      </c>
      <c r="P41" s="8"/>
      <c r="Q41" s="16">
        <v>600</v>
      </c>
      <c r="R41" s="15"/>
      <c r="S41" s="3"/>
    </row>
    <row r="42" spans="2:19" ht="12.75" x14ac:dyDescent="0.2">
      <c r="B42" s="7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7"/>
        <v>0</v>
      </c>
      <c r="P42" s="8"/>
      <c r="Q42" s="16">
        <v>4750</v>
      </c>
      <c r="R42" s="15"/>
      <c r="S42" s="3"/>
    </row>
    <row r="43" spans="2:19" ht="12.75" x14ac:dyDescent="0.2">
      <c r="B43" s="7" t="s">
        <v>56</v>
      </c>
      <c r="C43" s="8">
        <v>15.35</v>
      </c>
      <c r="D43" s="8">
        <v>42.79</v>
      </c>
      <c r="E43" s="8">
        <v>14.27</v>
      </c>
      <c r="F43" s="8"/>
      <c r="G43" s="8"/>
      <c r="H43" s="8"/>
      <c r="I43" s="8"/>
      <c r="J43" s="8"/>
      <c r="K43" s="8"/>
      <c r="L43" s="8"/>
      <c r="M43" s="8"/>
      <c r="N43" s="8"/>
      <c r="O43" s="8">
        <f t="shared" si="7"/>
        <v>72.41</v>
      </c>
      <c r="P43" s="39"/>
      <c r="Q43" s="16">
        <v>400</v>
      </c>
      <c r="R43" s="15"/>
      <c r="S43" s="3"/>
    </row>
    <row r="44" spans="2:19" ht="12.75" x14ac:dyDescent="0.2">
      <c r="B44" s="7" t="s">
        <v>55</v>
      </c>
      <c r="C44" s="4"/>
      <c r="D44" s="8"/>
      <c r="E44" s="4"/>
      <c r="F44" s="8"/>
      <c r="G44" s="8"/>
      <c r="H44" s="8"/>
      <c r="I44" s="8"/>
      <c r="J44" s="8"/>
      <c r="L44" s="8"/>
      <c r="M44" s="8"/>
      <c r="N44" s="8"/>
      <c r="O44" s="8">
        <f t="shared" si="7"/>
        <v>0</v>
      </c>
      <c r="P44" s="38"/>
      <c r="Q44" s="16">
        <v>1864</v>
      </c>
      <c r="R44" s="15"/>
      <c r="S44" s="3"/>
    </row>
    <row r="45" spans="2:19" ht="12.75" x14ac:dyDescent="0.2">
      <c r="B45" s="7" t="s">
        <v>57</v>
      </c>
      <c r="C45" s="8"/>
      <c r="D45" s="8">
        <v>70</v>
      </c>
      <c r="E45" s="8">
        <v>730</v>
      </c>
      <c r="F45" s="8"/>
      <c r="G45" s="8"/>
      <c r="H45" s="47"/>
      <c r="I45" s="8"/>
      <c r="J45" s="8"/>
      <c r="K45" s="8"/>
      <c r="L45" s="8"/>
      <c r="M45" s="8"/>
      <c r="N45" s="8"/>
      <c r="O45" s="8">
        <f t="shared" si="7"/>
        <v>800</v>
      </c>
      <c r="P45" s="8"/>
      <c r="Q45" s="16">
        <v>9700.02</v>
      </c>
      <c r="R45" s="15"/>
      <c r="S45" s="3"/>
    </row>
    <row r="46" spans="2:19" ht="12.75" customHeight="1" x14ac:dyDescent="0.2">
      <c r="B46" s="7" t="s">
        <v>21</v>
      </c>
      <c r="C46" s="8">
        <v>400</v>
      </c>
      <c r="D46" s="8"/>
      <c r="F46" s="8"/>
      <c r="G46" s="8"/>
      <c r="H46" s="8"/>
      <c r="I46" s="8"/>
      <c r="J46" s="8"/>
      <c r="K46" s="8"/>
      <c r="L46" s="8"/>
      <c r="M46" s="8"/>
      <c r="N46" s="8"/>
      <c r="O46" s="8">
        <f t="shared" si="7"/>
        <v>400</v>
      </c>
      <c r="P46" s="54"/>
      <c r="Q46" s="16">
        <v>2000</v>
      </c>
      <c r="R46" s="15"/>
      <c r="S46" s="3"/>
    </row>
    <row r="47" spans="2:19" ht="11.25" customHeight="1" x14ac:dyDescent="0.2">
      <c r="B47" s="7" t="s">
        <v>64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7"/>
        <v>0</v>
      </c>
      <c r="P47" s="39"/>
      <c r="Q47" s="16">
        <v>2500</v>
      </c>
      <c r="R47" s="15"/>
      <c r="S47" s="3"/>
    </row>
    <row r="48" spans="2:19" ht="11.25" customHeight="1" x14ac:dyDescent="0.2">
      <c r="B48" s="7" t="s">
        <v>22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 t="shared" si="7"/>
        <v>0</v>
      </c>
      <c r="P48" s="29"/>
      <c r="Q48" s="16">
        <v>1000</v>
      </c>
      <c r="R48" s="15"/>
      <c r="S48" s="3"/>
    </row>
    <row r="49" spans="2:20" ht="12.75" x14ac:dyDescent="0.2">
      <c r="B49" s="7" t="s">
        <v>31</v>
      </c>
      <c r="C49" s="8">
        <v>33.22</v>
      </c>
      <c r="D49" s="8">
        <v>894.51</v>
      </c>
      <c r="E49" s="8">
        <v>31.57</v>
      </c>
      <c r="F49" s="8"/>
      <c r="G49" s="8"/>
      <c r="H49" s="8"/>
      <c r="I49" s="8"/>
      <c r="J49" s="8"/>
      <c r="K49" s="8"/>
      <c r="L49" s="8"/>
      <c r="M49" s="8"/>
      <c r="N49" s="8"/>
      <c r="O49" s="8">
        <f t="shared" si="7"/>
        <v>959.30000000000007</v>
      </c>
      <c r="P49" s="8"/>
      <c r="Q49" s="16">
        <v>2814</v>
      </c>
      <c r="R49" s="15"/>
      <c r="S49" s="3"/>
    </row>
    <row r="50" spans="2:20" ht="12.75" x14ac:dyDescent="0.2">
      <c r="B50" s="7" t="s">
        <v>29</v>
      </c>
      <c r="C50" s="8">
        <v>489.6</v>
      </c>
      <c r="D50" s="8">
        <v>489.6</v>
      </c>
      <c r="E50" s="8">
        <v>612</v>
      </c>
      <c r="F50" s="8"/>
      <c r="G50" s="8"/>
      <c r="H50" s="8"/>
      <c r="I50" s="8"/>
      <c r="J50" s="8"/>
      <c r="K50" s="8"/>
      <c r="L50" s="8"/>
      <c r="M50" s="8"/>
      <c r="N50" s="8"/>
      <c r="O50" s="8">
        <f t="shared" si="7"/>
        <v>1591.2</v>
      </c>
      <c r="P50" s="8"/>
      <c r="Q50" s="16">
        <v>6364.8</v>
      </c>
      <c r="R50" s="15"/>
      <c r="S50" s="3"/>
    </row>
    <row r="51" spans="2:20" ht="12.75" x14ac:dyDescent="0.2">
      <c r="B51" s="7" t="s">
        <v>23</v>
      </c>
      <c r="C51" s="8">
        <v>280</v>
      </c>
      <c r="D51" s="8">
        <v>280</v>
      </c>
      <c r="E51" s="8">
        <v>280</v>
      </c>
      <c r="F51" s="8"/>
      <c r="G51" s="8"/>
      <c r="H51" s="8"/>
      <c r="I51" s="8"/>
      <c r="J51" s="8"/>
      <c r="K51" s="8"/>
      <c r="L51" s="8"/>
      <c r="M51" s="8"/>
      <c r="N51" s="8"/>
      <c r="O51" s="8">
        <f t="shared" si="7"/>
        <v>840</v>
      </c>
      <c r="P51" s="8"/>
      <c r="Q51" s="16">
        <v>2500</v>
      </c>
      <c r="R51" s="15"/>
      <c r="S51" s="3"/>
    </row>
    <row r="52" spans="2:20" ht="12.75" x14ac:dyDescent="0.2">
      <c r="B52" s="7" t="s">
        <v>62</v>
      </c>
      <c r="C52" s="8"/>
      <c r="D52" s="8"/>
      <c r="E52" s="8">
        <v>12.5</v>
      </c>
      <c r="F52" s="8"/>
      <c r="G52" s="8"/>
      <c r="H52" s="8"/>
      <c r="I52" s="8"/>
      <c r="J52" s="8"/>
      <c r="K52" s="8"/>
      <c r="L52" s="8"/>
      <c r="M52" s="8"/>
      <c r="N52" s="8"/>
      <c r="O52" s="8">
        <f t="shared" si="7"/>
        <v>12.5</v>
      </c>
      <c r="P52" s="8"/>
      <c r="Q52" s="16">
        <v>85</v>
      </c>
      <c r="R52" s="15"/>
      <c r="S52" s="3"/>
    </row>
    <row r="53" spans="2:20" ht="12.75" x14ac:dyDescent="0.2">
      <c r="B53" s="7" t="s">
        <v>54</v>
      </c>
      <c r="C53" s="55">
        <v>-12.86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f t="shared" si="7"/>
        <v>-12.86</v>
      </c>
      <c r="P53" s="8"/>
      <c r="Q53" s="16">
        <v>644.5</v>
      </c>
      <c r="R53" s="15"/>
      <c r="S53" s="3"/>
    </row>
    <row r="54" spans="2:20" ht="12.75" x14ac:dyDescent="0.2">
      <c r="B54" s="7" t="s">
        <v>32</v>
      </c>
      <c r="C54" s="8">
        <v>571</v>
      </c>
      <c r="D54" s="8">
        <v>99</v>
      </c>
      <c r="E54" s="8"/>
      <c r="F54" s="8"/>
      <c r="G54" s="8"/>
      <c r="H54" s="8"/>
      <c r="I54" s="8"/>
      <c r="J54" s="8"/>
      <c r="K54" s="8"/>
      <c r="L54" s="8"/>
      <c r="M54" s="8"/>
      <c r="N54" s="47"/>
      <c r="O54" s="8">
        <f t="shared" si="7"/>
        <v>670</v>
      </c>
      <c r="P54" s="8"/>
      <c r="Q54" s="16">
        <v>1350</v>
      </c>
      <c r="R54" s="15"/>
      <c r="S54" s="3"/>
    </row>
    <row r="55" spans="2:20" ht="12.75" x14ac:dyDescent="0.2">
      <c r="B55" s="7" t="s">
        <v>58</v>
      </c>
      <c r="C55" s="8"/>
      <c r="D55" s="8"/>
      <c r="E55" s="8">
        <v>47</v>
      </c>
      <c r="F55" s="8"/>
      <c r="G55" s="8"/>
      <c r="H55" s="8"/>
      <c r="I55" s="8"/>
      <c r="J55" s="8"/>
      <c r="K55" s="8"/>
      <c r="L55" s="8"/>
      <c r="M55" s="8"/>
      <c r="N55" s="8"/>
      <c r="O55" s="8">
        <f t="shared" si="7"/>
        <v>47</v>
      </c>
      <c r="P55" s="8"/>
      <c r="Q55" s="16">
        <v>197</v>
      </c>
      <c r="R55" s="15"/>
      <c r="S55" s="3"/>
    </row>
    <row r="56" spans="2:20" ht="12.75" x14ac:dyDescent="0.2">
      <c r="B56" s="7" t="s">
        <v>65</v>
      </c>
      <c r="C56" s="8">
        <v>36</v>
      </c>
      <c r="D56" s="8">
        <v>48</v>
      </c>
      <c r="E56" s="8">
        <v>48</v>
      </c>
      <c r="F56" s="8"/>
      <c r="G56" s="8"/>
      <c r="H56" s="8"/>
      <c r="I56" s="8"/>
      <c r="J56" s="8"/>
      <c r="K56" s="8"/>
      <c r="L56" s="8"/>
      <c r="M56" s="8"/>
      <c r="N56" s="8"/>
      <c r="O56" s="8">
        <f t="shared" si="7"/>
        <v>132</v>
      </c>
      <c r="P56" s="8"/>
      <c r="Q56" s="16">
        <v>784</v>
      </c>
      <c r="R56" s="15"/>
      <c r="S56" s="3"/>
    </row>
    <row r="57" spans="2:20" ht="12.75" x14ac:dyDescent="0.2">
      <c r="B57" s="7" t="s">
        <v>26</v>
      </c>
      <c r="C57" s="8">
        <v>112.44</v>
      </c>
      <c r="D57" s="8">
        <v>366.32</v>
      </c>
      <c r="E57" s="8">
        <v>297.58</v>
      </c>
      <c r="F57" s="8"/>
      <c r="G57" s="8"/>
      <c r="H57" s="8"/>
      <c r="I57" s="8"/>
      <c r="J57" s="8"/>
      <c r="K57" s="8"/>
      <c r="L57" s="8"/>
      <c r="M57" s="8"/>
      <c r="N57" s="8"/>
      <c r="O57" s="8">
        <f t="shared" si="7"/>
        <v>776.33999999999992</v>
      </c>
      <c r="P57" s="8"/>
      <c r="Q57" s="16">
        <v>4639.66</v>
      </c>
      <c r="R57" s="15"/>
      <c r="S57" s="3"/>
    </row>
    <row r="58" spans="2:20" ht="12.75" hidden="1" x14ac:dyDescent="0.2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5"/>
      <c r="R58" s="15"/>
      <c r="S58" s="3"/>
    </row>
    <row r="59" spans="2:20" ht="12.75" x14ac:dyDescent="0.2">
      <c r="B59" s="30" t="s">
        <v>24</v>
      </c>
      <c r="C59" s="26">
        <f t="shared" ref="C59:N59" si="8">SUM(C32:C57)</f>
        <v>3345.73</v>
      </c>
      <c r="D59" s="26">
        <f t="shared" si="8"/>
        <v>4272.42</v>
      </c>
      <c r="E59" s="26">
        <f t="shared" si="8"/>
        <v>5528.26</v>
      </c>
      <c r="F59" s="26">
        <f t="shared" si="8"/>
        <v>0</v>
      </c>
      <c r="G59" s="26">
        <f t="shared" si="8"/>
        <v>0</v>
      </c>
      <c r="H59" s="26">
        <f t="shared" si="8"/>
        <v>0</v>
      </c>
      <c r="I59" s="26">
        <f t="shared" si="8"/>
        <v>0</v>
      </c>
      <c r="J59" s="26">
        <f t="shared" si="8"/>
        <v>0</v>
      </c>
      <c r="K59" s="26">
        <f t="shared" si="8"/>
        <v>0</v>
      </c>
      <c r="L59" s="26">
        <f t="shared" si="8"/>
        <v>0</v>
      </c>
      <c r="M59" s="26">
        <f t="shared" si="8"/>
        <v>0</v>
      </c>
      <c r="N59" s="26">
        <f t="shared" si="8"/>
        <v>0</v>
      </c>
      <c r="O59" s="27">
        <f>SUM(C59:N59)</f>
        <v>13146.41</v>
      </c>
      <c r="P59" s="8"/>
      <c r="Q59" s="28">
        <f>SUM(Q32:Q58)</f>
        <v>70702.760000000009</v>
      </c>
      <c r="R59" s="15"/>
      <c r="S59" s="3"/>
    </row>
    <row r="60" spans="2:20" ht="12.75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5"/>
      <c r="R60" s="15"/>
      <c r="S60" s="3"/>
    </row>
    <row r="61" spans="2:20" ht="12.75" x14ac:dyDescent="0.2">
      <c r="B61" s="30" t="s">
        <v>25</v>
      </c>
      <c r="C61" s="8">
        <f t="shared" ref="C61:O61" si="9">C29-C59</f>
        <v>19320.21</v>
      </c>
      <c r="D61" s="8">
        <f t="shared" si="9"/>
        <v>-3514.42</v>
      </c>
      <c r="E61" s="8">
        <f t="shared" si="9"/>
        <v>-4604.7000000000007</v>
      </c>
      <c r="F61" s="8">
        <f t="shared" si="9"/>
        <v>0</v>
      </c>
      <c r="G61" s="8">
        <f t="shared" si="9"/>
        <v>0</v>
      </c>
      <c r="H61" s="8">
        <f t="shared" si="9"/>
        <v>0</v>
      </c>
      <c r="I61" s="8">
        <f t="shared" si="9"/>
        <v>0</v>
      </c>
      <c r="J61" s="8">
        <f t="shared" si="9"/>
        <v>0</v>
      </c>
      <c r="K61" s="8">
        <f t="shared" si="9"/>
        <v>0</v>
      </c>
      <c r="L61" s="8">
        <f t="shared" si="9"/>
        <v>0</v>
      </c>
      <c r="M61" s="8">
        <f t="shared" si="9"/>
        <v>0</v>
      </c>
      <c r="N61" s="8">
        <f t="shared" si="9"/>
        <v>0</v>
      </c>
      <c r="O61" s="8">
        <f t="shared" si="9"/>
        <v>11201.09</v>
      </c>
      <c r="P61" s="8"/>
      <c r="Q61" s="31">
        <f>Q29-Q59</f>
        <v>426.15999999998894</v>
      </c>
      <c r="R61" s="15"/>
      <c r="S61" s="3"/>
    </row>
    <row r="62" spans="2:20" ht="12.75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5"/>
      <c r="R62" s="8"/>
      <c r="S62" s="3"/>
      <c r="T62" s="4"/>
    </row>
    <row r="63" spans="2:20" ht="12.75" x14ac:dyDescent="0.2">
      <c r="B63" s="30" t="s">
        <v>33</v>
      </c>
      <c r="C63" s="10">
        <f>B72+C61</f>
        <v>51960.13</v>
      </c>
      <c r="D63" s="10">
        <f t="shared" ref="D63:N63" si="10">C63+D61</f>
        <v>48445.71</v>
      </c>
      <c r="E63" s="10">
        <f t="shared" si="10"/>
        <v>43841.009999999995</v>
      </c>
      <c r="F63" s="10">
        <f t="shared" si="10"/>
        <v>43841.009999999995</v>
      </c>
      <c r="G63" s="10">
        <f t="shared" si="10"/>
        <v>43841.009999999995</v>
      </c>
      <c r="H63" s="10">
        <f t="shared" si="10"/>
        <v>43841.009999999995</v>
      </c>
      <c r="I63" s="10">
        <f t="shared" si="10"/>
        <v>43841.009999999995</v>
      </c>
      <c r="J63" s="10">
        <f t="shared" si="10"/>
        <v>43841.009999999995</v>
      </c>
      <c r="K63" s="10">
        <f t="shared" si="10"/>
        <v>43841.009999999995</v>
      </c>
      <c r="L63" s="10">
        <f t="shared" si="10"/>
        <v>43841.009999999995</v>
      </c>
      <c r="M63" s="10">
        <f t="shared" si="10"/>
        <v>43841.009999999995</v>
      </c>
      <c r="N63" s="10">
        <f t="shared" si="10"/>
        <v>43841.009999999995</v>
      </c>
      <c r="O63" s="27">
        <f>SUM(B72)+O61</f>
        <v>43841.009999999995</v>
      </c>
      <c r="P63" s="8"/>
      <c r="Q63" s="32">
        <f>SUM(B72)+Q61</f>
        <v>33066.079999999987</v>
      </c>
      <c r="R63" s="21"/>
      <c r="S63" s="3"/>
      <c r="T63" s="4"/>
    </row>
    <row r="64" spans="2:20" ht="12.75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33"/>
      <c r="O64" s="8"/>
      <c r="P64" s="8"/>
      <c r="Q64" s="32"/>
      <c r="R64" s="21"/>
      <c r="S64" s="3"/>
      <c r="T64" s="4"/>
    </row>
    <row r="65" spans="2:20" ht="12.75" x14ac:dyDescent="0.2">
      <c r="B65" s="30" t="s">
        <v>36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33"/>
      <c r="O65" s="8"/>
      <c r="P65" s="8"/>
      <c r="Q65" s="32"/>
      <c r="R65" s="21"/>
      <c r="S65" s="3"/>
      <c r="T65" s="4"/>
    </row>
    <row r="66" spans="2:20" ht="12.75" x14ac:dyDescent="0.2">
      <c r="B66" s="24" t="s">
        <v>37</v>
      </c>
      <c r="C66" s="46">
        <v>30168.73</v>
      </c>
      <c r="D66" s="46">
        <v>7654.31</v>
      </c>
      <c r="E66" s="46">
        <v>7884.05</v>
      </c>
      <c r="F66" s="46"/>
      <c r="G66" s="46"/>
      <c r="H66" s="46"/>
      <c r="I66" s="46"/>
      <c r="J66" s="46"/>
      <c r="K66" s="46"/>
      <c r="L66" s="46"/>
      <c r="M66" s="46"/>
      <c r="N66" s="45"/>
      <c r="O66" s="8"/>
      <c r="P66" s="8"/>
      <c r="Q66" s="32"/>
      <c r="R66" s="21"/>
      <c r="S66" s="3"/>
      <c r="T66" s="4"/>
    </row>
    <row r="67" spans="2:20" ht="12.75" x14ac:dyDescent="0.2">
      <c r="B67" s="24" t="s">
        <v>38</v>
      </c>
      <c r="C67" s="44">
        <v>21791.4</v>
      </c>
      <c r="D67" s="44">
        <v>40791.4</v>
      </c>
      <c r="E67" s="44">
        <v>35956.959999999999</v>
      </c>
      <c r="F67" s="44"/>
      <c r="G67" s="44"/>
      <c r="H67" s="44"/>
      <c r="I67" s="44"/>
      <c r="J67" s="44"/>
      <c r="K67" s="44"/>
      <c r="L67" s="44"/>
      <c r="M67" s="44"/>
      <c r="N67" s="43"/>
      <c r="O67" s="8"/>
      <c r="P67" s="8"/>
      <c r="Q67" s="32"/>
      <c r="R67" s="21"/>
      <c r="S67" s="3"/>
      <c r="T67" s="4"/>
    </row>
    <row r="68" spans="2:20" ht="12.75" x14ac:dyDescent="0.2">
      <c r="B68" s="24" t="s">
        <v>34</v>
      </c>
      <c r="C68" s="34">
        <f t="shared" ref="C68:D68" si="11">SUM(C66:C67)</f>
        <v>51960.130000000005</v>
      </c>
      <c r="D68" s="34">
        <f t="shared" si="11"/>
        <v>48445.71</v>
      </c>
      <c r="E68" s="34">
        <f>SUM(E66:E67)</f>
        <v>43841.01</v>
      </c>
      <c r="F68" s="34"/>
      <c r="G68" s="34"/>
      <c r="H68" s="34"/>
      <c r="I68" s="34"/>
      <c r="J68" s="34"/>
      <c r="K68" s="34"/>
      <c r="L68" s="34"/>
      <c r="M68" s="34"/>
      <c r="N68" s="34"/>
      <c r="O68" s="8"/>
      <c r="P68" s="8"/>
      <c r="Q68" s="8"/>
      <c r="R68" s="8"/>
    </row>
    <row r="69" spans="2:20" ht="12.75" x14ac:dyDescent="0.2">
      <c r="B69" s="35" t="s">
        <v>35</v>
      </c>
      <c r="C69" s="8">
        <f t="shared" ref="C69:N69" si="12">SUM(C17)-C68</f>
        <v>0</v>
      </c>
      <c r="D69" s="8">
        <f t="shared" si="12"/>
        <v>0</v>
      </c>
      <c r="E69" s="8">
        <f t="shared" si="12"/>
        <v>0</v>
      </c>
      <c r="F69" s="8">
        <f t="shared" si="12"/>
        <v>0</v>
      </c>
      <c r="G69" s="8">
        <f t="shared" si="12"/>
        <v>0</v>
      </c>
      <c r="H69" s="8">
        <f t="shared" si="12"/>
        <v>0</v>
      </c>
      <c r="I69" s="8">
        <f t="shared" si="12"/>
        <v>0</v>
      </c>
      <c r="J69" s="8">
        <f t="shared" si="12"/>
        <v>0</v>
      </c>
      <c r="K69" s="8">
        <f t="shared" si="12"/>
        <v>0</v>
      </c>
      <c r="L69" s="8">
        <f t="shared" si="12"/>
        <v>0</v>
      </c>
      <c r="M69" s="8">
        <f t="shared" si="12"/>
        <v>0</v>
      </c>
      <c r="N69" s="8">
        <f t="shared" si="12"/>
        <v>0</v>
      </c>
      <c r="O69" s="8"/>
      <c r="P69" s="8"/>
      <c r="Q69" s="8"/>
      <c r="R69" s="8"/>
    </row>
    <row r="70" spans="2:20" ht="12.75" x14ac:dyDescent="0.2">
      <c r="B70" s="35" t="s">
        <v>35</v>
      </c>
      <c r="C70" s="8">
        <f>SUM(C63)-(C68)</f>
        <v>0</v>
      </c>
      <c r="D70" s="8">
        <f t="shared" ref="D70:N70" si="13">SUM(D63)-(D68)</f>
        <v>0</v>
      </c>
      <c r="E70" s="8">
        <f t="shared" si="13"/>
        <v>0</v>
      </c>
      <c r="F70" s="8">
        <f t="shared" si="13"/>
        <v>43841.009999999995</v>
      </c>
      <c r="G70" s="8">
        <f t="shared" si="13"/>
        <v>43841.009999999995</v>
      </c>
      <c r="H70" s="8">
        <f t="shared" si="13"/>
        <v>43841.009999999995</v>
      </c>
      <c r="I70" s="8">
        <f t="shared" si="13"/>
        <v>43841.009999999995</v>
      </c>
      <c r="J70" s="8">
        <f t="shared" si="13"/>
        <v>43841.009999999995</v>
      </c>
      <c r="K70" s="8">
        <f t="shared" si="13"/>
        <v>43841.009999999995</v>
      </c>
      <c r="L70" s="8">
        <f t="shared" si="13"/>
        <v>43841.009999999995</v>
      </c>
      <c r="M70" s="8">
        <f t="shared" si="13"/>
        <v>43841.009999999995</v>
      </c>
      <c r="N70" s="8">
        <f t="shared" si="13"/>
        <v>43841.009999999995</v>
      </c>
      <c r="O70" s="8"/>
      <c r="P70" s="8"/>
      <c r="Q70" s="8"/>
      <c r="R70" s="8"/>
    </row>
    <row r="71" spans="2:20" ht="12.75" x14ac:dyDescent="0.2">
      <c r="B71" s="36" t="s">
        <v>73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4"/>
      <c r="T71" s="4"/>
    </row>
    <row r="72" spans="2:20" ht="12.75" x14ac:dyDescent="0.2">
      <c r="B72" s="37">
        <v>32639.919999999998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4"/>
      <c r="T72" s="4"/>
    </row>
    <row r="73" spans="2:20" ht="12.75" x14ac:dyDescent="0.2">
      <c r="D73" s="56"/>
      <c r="E73" s="57"/>
      <c r="F73" s="57"/>
      <c r="G73" s="57"/>
      <c r="H73" s="57"/>
      <c r="I73" s="57"/>
      <c r="J73" s="41"/>
      <c r="K73" s="41"/>
    </row>
    <row r="77" spans="2:20" ht="12.75" x14ac:dyDescent="0.2">
      <c r="H77" s="43"/>
    </row>
  </sheetData>
  <sheetProtection selectLockedCells="1" selectUnlockedCells="1"/>
  <mergeCells count="2">
    <mergeCell ref="D73:I73"/>
    <mergeCell ref="B1:O1"/>
  </mergeCells>
  <phoneticPr fontId="10" type="noConversion"/>
  <printOptions horizontalCentered="1" verticalCentered="1" gridLines="1"/>
  <pageMargins left="0.62992125984251968" right="0.23622047244094491" top="0.35433070866141736" bottom="0.35433070866141736" header="0.31496062992125984" footer="0.31496062992125984"/>
  <pageSetup paperSize="9" scale="52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Lazenby</dc:creator>
  <cp:lastModifiedBy>Jonathan Lazenby</cp:lastModifiedBy>
  <cp:lastPrinted>2026-03-02T09:12:54Z</cp:lastPrinted>
  <dcterms:created xsi:type="dcterms:W3CDTF">2000-04-12T08:34:47Z</dcterms:created>
  <dcterms:modified xsi:type="dcterms:W3CDTF">2026-07-01T16:51:45Z</dcterms:modified>
</cp:coreProperties>
</file>