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"/>
  </bookViews>
  <sheets>
    <sheet name="Budget" sheetId="1" r:id="rId1"/>
    <sheet name="reconciliation 31 march 2022" sheetId="2" r:id="rId2"/>
  </sheets>
  <definedNames/>
  <calcPr fullCalcOnLoad="1"/>
</workbook>
</file>

<file path=xl/sharedStrings.xml><?xml version="1.0" encoding="utf-8"?>
<sst xmlns="http://schemas.openxmlformats.org/spreadsheetml/2006/main" count="111" uniqueCount="110">
  <si>
    <t>BARROW GURNEY PARISH COUNCIL</t>
  </si>
  <si>
    <t>BUDGET 2022 / 2023</t>
  </si>
  <si>
    <t>Actual</t>
  </si>
  <si>
    <t>Estimated</t>
  </si>
  <si>
    <t>ACTUALS 31 03 21</t>
  </si>
  <si>
    <t>Budget 2021-22</t>
  </si>
  <si>
    <t>ACTUALS 31.03.22</t>
  </si>
  <si>
    <t>Variance</t>
  </si>
  <si>
    <t>BUDGET 2022-2023</t>
  </si>
  <si>
    <t>for the period to 31/12/18</t>
  </si>
  <si>
    <t>for the period 01/01/19 to 31/03/19</t>
  </si>
  <si>
    <t>INCOME</t>
  </si>
  <si>
    <t>Precept</t>
  </si>
  <si>
    <t>PRECEPT</t>
  </si>
  <si>
    <t>Council Tax Benefit Grant (NSC)</t>
  </si>
  <si>
    <t>Village Orderly Grant</t>
  </si>
  <si>
    <t>VOGRANT</t>
  </si>
  <si>
    <t>VAT reclaimed from previous year</t>
  </si>
  <si>
    <t>VATBACK</t>
  </si>
  <si>
    <t>Interest earned</t>
  </si>
  <si>
    <t>INTEREST</t>
  </si>
  <si>
    <t>Grants received</t>
  </si>
  <si>
    <t>OTHERINC</t>
  </si>
  <si>
    <t>TOTAL INCOME</t>
  </si>
  <si>
    <t>BUDGET EXCESS / (SHORTFALL)</t>
  </si>
  <si>
    <t>excess/deficit</t>
  </si>
  <si>
    <t>EXPENDITURE</t>
  </si>
  <si>
    <t>3 months</t>
  </si>
  <si>
    <t>Fixed expenditure:</t>
  </si>
  <si>
    <t>Clerk's Salary</t>
  </si>
  <si>
    <t>CLERKSAL</t>
  </si>
  <si>
    <t>Clerk's Telephone expenses</t>
  </si>
  <si>
    <t>CLERKTEL</t>
  </si>
  <si>
    <t>Clerks Home Office allowance</t>
  </si>
  <si>
    <t>Clerk's Travel allowances</t>
  </si>
  <si>
    <t>CLERKTRVL</t>
  </si>
  <si>
    <t>Training</t>
  </si>
  <si>
    <t>TRAINING</t>
  </si>
  <si>
    <t>Councillors' Travel expenses</t>
  </si>
  <si>
    <t>CLLRTRVL</t>
  </si>
  <si>
    <t>Printing &amp; Stationery</t>
  </si>
  <si>
    <t>PRINT</t>
  </si>
  <si>
    <t>Postage</t>
  </si>
  <si>
    <t>POST</t>
  </si>
  <si>
    <t>IT expenses:website, dropbox</t>
  </si>
  <si>
    <t>Insurance</t>
  </si>
  <si>
    <t>INSURE</t>
  </si>
  <si>
    <t>Subscriptions:zoom countryside</t>
  </si>
  <si>
    <t>SUBS</t>
  </si>
  <si>
    <t>Data Protection Registration Fee</t>
  </si>
  <si>
    <t>DATA</t>
  </si>
  <si>
    <t>Grants</t>
  </si>
  <si>
    <t>GRANT</t>
  </si>
  <si>
    <t>Annual Village Hall hire</t>
  </si>
  <si>
    <t>Provision of Youth Services</t>
  </si>
  <si>
    <t>Annual Audit Fees</t>
  </si>
  <si>
    <t>AUDIT</t>
  </si>
  <si>
    <t>Unity Trust Bank service charge</t>
  </si>
  <si>
    <t>OTHER</t>
  </si>
  <si>
    <t>Total fixed expenditure</t>
  </si>
  <si>
    <t>VARIABLE EXPENDITURE</t>
  </si>
  <si>
    <t>Wreath for War Memorial (remembrance day)</t>
  </si>
  <si>
    <t>WREATH</t>
  </si>
  <si>
    <t>Village Maintenance and enhancements</t>
  </si>
  <si>
    <t>Bus shelter</t>
  </si>
  <si>
    <t>Paths</t>
  </si>
  <si>
    <t>General Maintenance Contingency</t>
  </si>
  <si>
    <t>Defibrillator supplies</t>
  </si>
  <si>
    <t>ELECTION</t>
  </si>
  <si>
    <t>Contribution to PCAA/Bristol Airport Appeal fund</t>
  </si>
  <si>
    <t>Total variable expenditure</t>
  </si>
  <si>
    <t>VILLAGE GREEN BUDGET</t>
  </si>
  <si>
    <t>Grass cutting (Little Apple Quote 2022-23)</t>
  </si>
  <si>
    <t>Strimming (Little Apple quote 2022-23)</t>
  </si>
  <si>
    <t>Weed management</t>
  </si>
  <si>
    <t>Annual Playground inspection</t>
  </si>
  <si>
    <t xml:space="preserve">Contingency maintenance </t>
  </si>
  <si>
    <t>fence repair</t>
  </si>
  <si>
    <t>Tree inspection</t>
  </si>
  <si>
    <t>Molecatcher</t>
  </si>
  <si>
    <t>Picnic table</t>
  </si>
  <si>
    <t>Security equipment ( picnic table)</t>
  </si>
  <si>
    <t>Replacement of two trees</t>
  </si>
  <si>
    <t>Total Village Green fund</t>
  </si>
  <si>
    <t>PROJECTS funded from EARMARKED FUNDS</t>
  </si>
  <si>
    <t>Footpath Maintenance (PROW contributions)</t>
  </si>
  <si>
    <t>Village tap sign</t>
  </si>
  <si>
    <t>Village Tap -water dispenser maintenance H&amp;S</t>
  </si>
  <si>
    <t>Gateways shrubs and compost</t>
  </si>
  <si>
    <t xml:space="preserve">Hobbs Lane cleaning and lighting </t>
  </si>
  <si>
    <t>War Memorial (tubs and shrubs)</t>
  </si>
  <si>
    <t>Green instrastructure projects (Hobbs Lane?)</t>
  </si>
  <si>
    <t>Total earmarked funds</t>
  </si>
  <si>
    <t>TOTAL EXPENDITURE</t>
  </si>
  <si>
    <t>Cash Balances at 31/03/22</t>
  </si>
  <si>
    <t>Deposit account 31.03.22</t>
  </si>
  <si>
    <t>Current account 31.03.22</t>
  </si>
  <si>
    <t>TOTAL BGPC FUNDS</t>
  </si>
  <si>
    <t>Less earmarked: earmarked funds</t>
  </si>
  <si>
    <t>BANK RECONCILIATION 31 MARCH 2022</t>
  </si>
  <si>
    <t>BALANCE b/f 1 April 2021</t>
  </si>
  <si>
    <t>current account</t>
  </si>
  <si>
    <t>reserve account</t>
  </si>
  <si>
    <t>TOTAL 1 april 2021</t>
  </si>
  <si>
    <t>ADD receipts to 31.03.22</t>
  </si>
  <si>
    <t>SUBSTRUCT payments to 31.03.22</t>
  </si>
  <si>
    <t>TOTAL PER CASHBOOK 31.03.22</t>
  </si>
  <si>
    <t>Total per current account 31.03.22</t>
  </si>
  <si>
    <t>Total per reserve account 31.03.22</t>
  </si>
  <si>
    <t>TOTAL PER BANK BALANCE 31.12.22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</si>
</sst>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00\ ;@\ "/>
    <numFmt numFmtId="166" formatCode="#,##0.00"/>
    <numFmt numFmtId="167" formatCode="DD/MM/YY"/>
    <numFmt numFmtId="168" formatCode="0.00"/>
    <numFmt numFmtId="169" formatCode="#,##0"/>
    <numFmt numFmtId="170" formatCode="0.00%"/>
    <numFmt numFmtId="171" formatCode="[$£-809]#,##0.00;[RED]\-[$£-809]#,##0.00"/>
  </numFmts>
  <fonts count="23">
    <font>
      <sz val="10"/>
      <name val="Arial"/>
      <family val="2"/>
    </font>
    <font>
      <sz val="10"/>
      <name val="Lucida Sans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Tahoma"/>
      <family val="2"/>
    </font>
    <font>
      <b/>
      <sz val="15"/>
      <name val="Tahoma"/>
      <family val="2"/>
    </font>
    <font>
      <u val="single"/>
      <sz val="10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b/>
      <sz val="10"/>
      <color indexed="53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56"/>
      <name val="Tahoma"/>
      <family val="2"/>
    </font>
    <font>
      <sz val="9"/>
      <name val="Tahoma"/>
      <family val="2"/>
    </font>
    <font>
      <sz val="10"/>
      <color indexed="56"/>
      <name val="Tahoma"/>
      <family val="2"/>
    </font>
    <font>
      <sz val="10"/>
      <color indexed="53"/>
      <name val="Tahoma"/>
      <family val="2"/>
    </font>
    <font>
      <sz val="10"/>
      <color indexed="8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2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4" fontId="10" fillId="3" borderId="0" xfId="0" applyNumberFormat="1" applyFont="1" applyFill="1" applyAlignment="1">
      <alignment/>
    </xf>
    <xf numFmtId="166" fontId="9" fillId="2" borderId="0" xfId="0" applyNumberFormat="1" applyFont="1" applyFill="1" applyAlignment="1">
      <alignment horizontal="center" vertical="center" wrapText="1"/>
    </xf>
    <xf numFmtId="167" fontId="0" fillId="0" borderId="0" xfId="0" applyNumberFormat="1" applyAlignment="1">
      <alignment/>
    </xf>
    <xf numFmtId="167" fontId="2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6" fontId="2" fillId="2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left" indent="3"/>
    </xf>
    <xf numFmtId="164" fontId="12" fillId="3" borderId="0" xfId="0" applyFont="1" applyFill="1" applyAlignment="1">
      <alignment/>
    </xf>
    <xf numFmtId="164" fontId="0" fillId="0" borderId="0" xfId="0" applyFont="1" applyFill="1" applyAlignment="1">
      <alignment/>
    </xf>
    <xf numFmtId="166" fontId="3" fillId="3" borderId="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3" fillId="3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4" fontId="2" fillId="3" borderId="0" xfId="0" applyNumberFormat="1" applyFont="1" applyFill="1" applyAlignment="1">
      <alignment/>
    </xf>
    <xf numFmtId="166" fontId="2" fillId="3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/>
    </xf>
    <xf numFmtId="169" fontId="13" fillId="3" borderId="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right" vertical="center" wrapText="1"/>
    </xf>
    <xf numFmtId="166" fontId="14" fillId="2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16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64" fontId="2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6" fontId="2" fillId="2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6" fontId="2" fillId="2" borderId="2" xfId="0" applyNumberFormat="1" applyFont="1" applyFill="1" applyBorder="1" applyAlignment="1">
      <alignment/>
    </xf>
    <xf numFmtId="166" fontId="17" fillId="2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 horizontal="right"/>
    </xf>
    <xf numFmtId="164" fontId="18" fillId="3" borderId="0" xfId="0" applyFont="1" applyFill="1" applyAlignment="1">
      <alignment/>
    </xf>
    <xf numFmtId="164" fontId="3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6" fontId="3" fillId="2" borderId="1" xfId="0" applyNumberFormat="1" applyFont="1" applyFill="1" applyBorder="1" applyAlignment="1">
      <alignment/>
    </xf>
    <xf numFmtId="166" fontId="19" fillId="2" borderId="1" xfId="0" applyNumberFormat="1" applyFont="1" applyFill="1" applyBorder="1" applyAlignment="1">
      <alignment/>
    </xf>
    <xf numFmtId="169" fontId="3" fillId="0" borderId="1" xfId="0" applyNumberFormat="1" applyFont="1" applyBorder="1" applyAlignment="1">
      <alignment/>
    </xf>
    <xf numFmtId="164" fontId="12" fillId="0" borderId="0" xfId="0" applyFont="1" applyAlignment="1">
      <alignment/>
    </xf>
    <xf numFmtId="166" fontId="17" fillId="2" borderId="0" xfId="0" applyNumberFormat="1" applyFont="1" applyFill="1" applyAlignment="1">
      <alignment/>
    </xf>
    <xf numFmtId="164" fontId="12" fillId="3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3" xfId="0" applyNumberFormat="1" applyFont="1" applyFill="1" applyBorder="1" applyAlignment="1">
      <alignment/>
    </xf>
    <xf numFmtId="169" fontId="2" fillId="0" borderId="3" xfId="0" applyNumberFormat="1" applyFont="1" applyFill="1" applyBorder="1" applyAlignment="1">
      <alignment/>
    </xf>
    <xf numFmtId="169" fontId="3" fillId="0" borderId="3" xfId="0" applyNumberFormat="1" applyFont="1" applyFill="1" applyBorder="1" applyAlignment="1">
      <alignment/>
    </xf>
    <xf numFmtId="169" fontId="15" fillId="0" borderId="3" xfId="0" applyNumberFormat="1" applyFont="1" applyFill="1" applyBorder="1" applyAlignment="1">
      <alignment/>
    </xf>
    <xf numFmtId="164" fontId="3" fillId="4" borderId="0" xfId="0" applyNumberFormat="1" applyFont="1" applyFill="1" applyAlignment="1">
      <alignment/>
    </xf>
    <xf numFmtId="164" fontId="9" fillId="4" borderId="0" xfId="0" applyNumberFormat="1" applyFont="1" applyFill="1" applyAlignment="1">
      <alignment/>
    </xf>
    <xf numFmtId="166" fontId="2" fillId="4" borderId="3" xfId="0" applyNumberFormat="1" applyFont="1" applyFill="1" applyBorder="1" applyAlignment="1">
      <alignment/>
    </xf>
    <xf numFmtId="169" fontId="2" fillId="4" borderId="3" xfId="0" applyNumberFormat="1" applyFont="1" applyFill="1" applyBorder="1" applyAlignment="1">
      <alignment/>
    </xf>
    <xf numFmtId="169" fontId="3" fillId="4" borderId="3" xfId="0" applyNumberFormat="1" applyFont="1" applyFill="1" applyBorder="1" applyAlignment="1">
      <alignment/>
    </xf>
    <xf numFmtId="169" fontId="15" fillId="4" borderId="3" xfId="0" applyNumberFormat="1" applyFont="1" applyFill="1" applyBorder="1" applyAlignment="1">
      <alignment/>
    </xf>
    <xf numFmtId="164" fontId="2" fillId="4" borderId="0" xfId="0" applyNumberFormat="1" applyFont="1" applyFill="1" applyAlignment="1">
      <alignment/>
    </xf>
    <xf numFmtId="166" fontId="2" fillId="4" borderId="0" xfId="0" applyNumberFormat="1" applyFont="1" applyFill="1" applyAlignment="1">
      <alignment/>
    </xf>
    <xf numFmtId="164" fontId="3" fillId="4" borderId="0" xfId="0" applyNumberFormat="1" applyFont="1" applyFill="1" applyAlignment="1">
      <alignment horizontal="right"/>
    </xf>
    <xf numFmtId="164" fontId="16" fillId="4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4" fontId="3" fillId="4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166" fontId="3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 horizontal="right"/>
    </xf>
    <xf numFmtId="164" fontId="10" fillId="4" borderId="1" xfId="0" applyNumberFormat="1" applyFont="1" applyFill="1" applyBorder="1" applyAlignment="1">
      <alignment/>
    </xf>
    <xf numFmtId="164" fontId="12" fillId="0" borderId="0" xfId="0" applyFont="1" applyFill="1" applyAlignment="1">
      <alignment/>
    </xf>
    <xf numFmtId="164" fontId="3" fillId="5" borderId="0" xfId="0" applyNumberFormat="1" applyFont="1" applyFill="1" applyAlignment="1">
      <alignment/>
    </xf>
    <xf numFmtId="164" fontId="9" fillId="5" borderId="0" xfId="0" applyNumberFormat="1" applyFont="1" applyFill="1" applyAlignment="1">
      <alignment/>
    </xf>
    <xf numFmtId="166" fontId="2" fillId="5" borderId="3" xfId="0" applyNumberFormat="1" applyFont="1" applyFill="1" applyBorder="1" applyAlignment="1">
      <alignment/>
    </xf>
    <xf numFmtId="169" fontId="2" fillId="5" borderId="3" xfId="0" applyNumberFormat="1" applyFont="1" applyFill="1" applyBorder="1" applyAlignment="1">
      <alignment/>
    </xf>
    <xf numFmtId="169" fontId="3" fillId="5" borderId="3" xfId="0" applyNumberFormat="1" applyFont="1" applyFill="1" applyBorder="1" applyAlignment="1">
      <alignment/>
    </xf>
    <xf numFmtId="164" fontId="2" fillId="5" borderId="0" xfId="0" applyNumberFormat="1" applyFont="1" applyFill="1" applyAlignment="1">
      <alignment/>
    </xf>
    <xf numFmtId="164" fontId="0" fillId="5" borderId="0" xfId="0" applyFill="1" applyAlignment="1">
      <alignment/>
    </xf>
    <xf numFmtId="166" fontId="2" fillId="5" borderId="0" xfId="0" applyNumberFormat="1" applyFont="1" applyFill="1" applyAlignment="1">
      <alignment/>
    </xf>
    <xf numFmtId="164" fontId="2" fillId="6" borderId="0" xfId="0" applyNumberFormat="1" applyFont="1" applyFill="1" applyAlignment="1">
      <alignment/>
    </xf>
    <xf numFmtId="164" fontId="3" fillId="6" borderId="0" xfId="0" applyNumberFormat="1" applyFont="1" applyFill="1" applyAlignment="1">
      <alignment horizontal="right"/>
    </xf>
    <xf numFmtId="164" fontId="0" fillId="5" borderId="0" xfId="0" applyFont="1" applyFill="1" applyAlignment="1">
      <alignment/>
    </xf>
    <xf numFmtId="164" fontId="12" fillId="6" borderId="0" xfId="0" applyFont="1" applyFill="1" applyAlignment="1">
      <alignment/>
    </xf>
    <xf numFmtId="164" fontId="3" fillId="5" borderId="0" xfId="0" applyNumberFormat="1" applyFont="1" applyFill="1" applyAlignment="1">
      <alignment horizontal="right"/>
    </xf>
    <xf numFmtId="164" fontId="12" fillId="5" borderId="0" xfId="0" applyFont="1" applyFill="1" applyAlignment="1">
      <alignment/>
    </xf>
    <xf numFmtId="164" fontId="3" fillId="6" borderId="0" xfId="0" applyNumberFormat="1" applyFont="1" applyFill="1" applyAlignment="1">
      <alignment/>
    </xf>
    <xf numFmtId="164" fontId="3" fillId="5" borderId="1" xfId="0" applyNumberFormat="1" applyFont="1" applyFill="1" applyBorder="1" applyAlignment="1">
      <alignment/>
    </xf>
    <xf numFmtId="164" fontId="11" fillId="5" borderId="1" xfId="0" applyNumberFormat="1" applyFont="1" applyFill="1" applyBorder="1" applyAlignment="1">
      <alignment/>
    </xf>
    <xf numFmtId="166" fontId="3" fillId="5" borderId="1" xfId="0" applyNumberFormat="1" applyFont="1" applyFill="1" applyBorder="1" applyAlignment="1">
      <alignment/>
    </xf>
    <xf numFmtId="169" fontId="3" fillId="5" borderId="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164" fontId="12" fillId="0" borderId="1" xfId="0" applyFont="1" applyBorder="1" applyAlignment="1">
      <alignment/>
    </xf>
    <xf numFmtId="164" fontId="12" fillId="0" borderId="1" xfId="0" applyFont="1" applyFill="1" applyBorder="1" applyAlignment="1">
      <alignment/>
    </xf>
    <xf numFmtId="164" fontId="3" fillId="7" borderId="0" xfId="0" applyNumberFormat="1" applyFont="1" applyFill="1" applyAlignment="1">
      <alignment/>
    </xf>
    <xf numFmtId="164" fontId="2" fillId="7" borderId="0" xfId="0" applyNumberFormat="1" applyFont="1" applyFill="1" applyAlignment="1">
      <alignment/>
    </xf>
    <xf numFmtId="171" fontId="2" fillId="7" borderId="0" xfId="0" applyNumberFormat="1" applyFont="1" applyFill="1" applyAlignment="1">
      <alignment/>
    </xf>
    <xf numFmtId="171" fontId="3" fillId="7" borderId="0" xfId="0" applyNumberFormat="1" applyFont="1" applyFill="1" applyAlignment="1">
      <alignment/>
    </xf>
    <xf numFmtId="171" fontId="0" fillId="5" borderId="0" xfId="0" applyNumberFormat="1" applyFill="1" applyAlignment="1">
      <alignment/>
    </xf>
    <xf numFmtId="164" fontId="21" fillId="0" borderId="4" xfId="0" applyFont="1" applyBorder="1" applyAlignment="1">
      <alignment/>
    </xf>
    <xf numFmtId="164" fontId="21" fillId="0" borderId="3" xfId="0" applyFont="1" applyBorder="1" applyAlignment="1">
      <alignment/>
    </xf>
    <xf numFmtId="164" fontId="21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71" fontId="0" fillId="0" borderId="0" xfId="0" applyNumberFormat="1" applyBorder="1" applyAlignment="1">
      <alignment/>
    </xf>
    <xf numFmtId="164" fontId="12" fillId="0" borderId="8" xfId="0" applyFont="1" applyBorder="1" applyAlignment="1">
      <alignment/>
    </xf>
    <xf numFmtId="171" fontId="12" fillId="0" borderId="9" xfId="0" applyNumberFormat="1" applyFont="1" applyBorder="1" applyAlignment="1">
      <alignment/>
    </xf>
    <xf numFmtId="171" fontId="0" fillId="0" borderId="9" xfId="0" applyNumberFormat="1" applyBorder="1" applyAlignment="1">
      <alignment/>
    </xf>
    <xf numFmtId="171" fontId="0" fillId="0" borderId="7" xfId="0" applyNumberFormat="1" applyBorder="1" applyAlignment="1">
      <alignment/>
    </xf>
    <xf numFmtId="164" fontId="12" fillId="0" borderId="8" xfId="0" applyFont="1" applyFill="1" applyBorder="1" applyAlignment="1">
      <alignment/>
    </xf>
    <xf numFmtId="171" fontId="22" fillId="0" borderId="9" xfId="0" applyNumberFormat="1" applyFont="1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164" fontId="0" fillId="0" borderId="6" xfId="0" applyFill="1" applyBorder="1" applyAlignment="1">
      <alignment/>
    </xf>
    <xf numFmtId="164" fontId="0" fillId="0" borderId="2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5000B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52">
      <selection activeCell="F80" sqref="F80"/>
    </sheetView>
  </sheetViews>
  <sheetFormatPr defaultColWidth="12.57421875" defaultRowHeight="36.75" customHeight="1"/>
  <cols>
    <col min="1" max="1" width="41.421875" style="1" customWidth="1"/>
    <col min="2" max="2" width="0" style="1" hidden="1" customWidth="1"/>
    <col min="3" max="4" width="0" style="2" hidden="1" customWidth="1"/>
    <col min="5" max="5" width="14.28125" style="3" customWidth="1"/>
    <col min="6" max="6" width="16.28125" style="4" customWidth="1"/>
    <col min="7" max="7" width="18.28125" style="3" customWidth="1"/>
    <col min="8" max="8" width="12.421875" style="3" customWidth="1"/>
    <col min="9" max="9" width="17.28125" style="5" customWidth="1"/>
    <col min="10" max="20" width="11.57421875" style="3" customWidth="1"/>
    <col min="21" max="252" width="11.57421875" style="1" customWidth="1"/>
    <col min="253" max="16384" width="11.57421875" style="0" customWidth="1"/>
  </cols>
  <sheetData>
    <row r="1" spans="1:2" ht="12.75" customHeight="1">
      <c r="A1" s="6" t="s">
        <v>0</v>
      </c>
      <c r="B1" s="6"/>
    </row>
    <row r="2" ht="12.75" customHeight="1"/>
    <row r="3" spans="1:2" ht="12.75" customHeight="1">
      <c r="A3" s="7" t="s">
        <v>1</v>
      </c>
      <c r="B3" s="7"/>
    </row>
    <row r="4" ht="12.75" customHeight="1"/>
    <row r="5" spans="3:10" ht="12.75" customHeight="1">
      <c r="C5" s="8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1" t="s">
        <v>7</v>
      </c>
      <c r="I5" s="12" t="s">
        <v>8</v>
      </c>
      <c r="J5"/>
    </row>
    <row r="6" spans="3:8" ht="23.25" customHeight="1">
      <c r="C6" s="13" t="s">
        <v>9</v>
      </c>
      <c r="D6" s="13" t="s">
        <v>10</v>
      </c>
      <c r="E6" s="14">
        <v>44286</v>
      </c>
      <c r="F6"/>
      <c r="G6"/>
      <c r="H6" s="15"/>
    </row>
    <row r="7" spans="1:2" ht="12.75" customHeight="1">
      <c r="A7" s="16" t="s">
        <v>11</v>
      </c>
      <c r="B7" s="17"/>
    </row>
    <row r="8" spans="1:9" ht="12.75" customHeight="1">
      <c r="A8" s="1" t="s">
        <v>12</v>
      </c>
      <c r="B8" s="18" t="s">
        <v>13</v>
      </c>
      <c r="C8" s="19">
        <v>8200</v>
      </c>
      <c r="D8" s="19"/>
      <c r="E8" s="3">
        <v>10200</v>
      </c>
      <c r="F8" s="4">
        <v>13500</v>
      </c>
      <c r="G8" s="3">
        <v>13500</v>
      </c>
      <c r="H8" s="3">
        <f>G8-F8</f>
        <v>0</v>
      </c>
      <c r="I8" s="12">
        <v>13500</v>
      </c>
    </row>
    <row r="9" spans="1:4" ht="12.75" customHeight="1">
      <c r="A9" s="1" t="s">
        <v>14</v>
      </c>
      <c r="B9" s="18"/>
      <c r="C9" s="19">
        <v>53.17</v>
      </c>
      <c r="D9" s="19"/>
    </row>
    <row r="10" spans="1:6" ht="12.75" customHeight="1">
      <c r="A10" s="1" t="s">
        <v>15</v>
      </c>
      <c r="B10" s="18" t="s">
        <v>16</v>
      </c>
      <c r="C10" s="19">
        <v>100</v>
      </c>
      <c r="D10" s="19"/>
      <c r="E10" s="3">
        <v>100</v>
      </c>
      <c r="F10" s="4">
        <v>100</v>
      </c>
    </row>
    <row r="11" spans="1:9" ht="12.75" customHeight="1">
      <c r="A11" s="1" t="s">
        <v>17</v>
      </c>
      <c r="B11" s="18" t="s">
        <v>18</v>
      </c>
      <c r="C11" s="19">
        <v>395.13</v>
      </c>
      <c r="D11" s="19"/>
      <c r="E11" s="3">
        <v>551</v>
      </c>
      <c r="F11" s="4">
        <v>559</v>
      </c>
      <c r="H11" s="20"/>
      <c r="I11" s="21"/>
    </row>
    <row r="12" spans="1:4" ht="12.75" customHeight="1">
      <c r="A12" s="1" t="s">
        <v>19</v>
      </c>
      <c r="B12" s="18" t="s">
        <v>20</v>
      </c>
      <c r="C12" s="19">
        <v>4.08</v>
      </c>
      <c r="D12" s="19"/>
    </row>
    <row r="13" spans="1:8" ht="12.75" customHeight="1">
      <c r="A13" s="1" t="s">
        <v>21</v>
      </c>
      <c r="B13" s="18" t="s">
        <v>22</v>
      </c>
      <c r="C13" s="19">
        <v>1000</v>
      </c>
      <c r="D13" s="19"/>
      <c r="E13" s="3">
        <v>2465</v>
      </c>
      <c r="G13" s="22"/>
      <c r="H13" s="22"/>
    </row>
    <row r="14" spans="2:4" ht="12.75" customHeight="1">
      <c r="B14" s="18"/>
      <c r="C14" s="19"/>
      <c r="D14" s="19"/>
    </row>
    <row r="15" spans="1:20" s="27" customFormat="1" ht="12.75" customHeight="1">
      <c r="A15" s="5" t="s">
        <v>23</v>
      </c>
      <c r="B15" s="5"/>
      <c r="C15" s="23">
        <f>SUM(C8:C14)</f>
        <v>9752.380000000001</v>
      </c>
      <c r="D15" s="23">
        <f>SUM(D8:D14)</f>
        <v>0</v>
      </c>
      <c r="E15" s="24">
        <f>SUM(E8:E14)</f>
        <v>13316</v>
      </c>
      <c r="F15" s="25">
        <f>SUM(F8:F14)</f>
        <v>14159</v>
      </c>
      <c r="G15" s="26">
        <f>SUM(G8:G14)</f>
        <v>13500</v>
      </c>
      <c r="H15" s="26">
        <f>SUM(H8:H14)</f>
        <v>0</v>
      </c>
      <c r="I15" s="25">
        <f>SUM(I8:I14)</f>
        <v>13500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7" customFormat="1" ht="12.75" customHeight="1">
      <c r="A16" s="27" t="s">
        <v>17</v>
      </c>
      <c r="C16" s="28"/>
      <c r="D16" s="28"/>
      <c r="E16" s="26"/>
      <c r="F16" s="25"/>
      <c r="G16" s="26">
        <v>563.19</v>
      </c>
      <c r="H16" s="26"/>
      <c r="I16" s="25">
        <v>774.3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ht="12.75" customHeight="1"/>
    <row r="18" spans="1:10" ht="12.75" customHeight="1">
      <c r="A18" s="29" t="s">
        <v>24</v>
      </c>
      <c r="B18" s="29"/>
      <c r="C18" s="30"/>
      <c r="D18" s="30"/>
      <c r="E18" s="26">
        <f>E15-E75</f>
        <v>13316</v>
      </c>
      <c r="F18" s="25">
        <f>F15-F75</f>
        <v>-2600.7999999999993</v>
      </c>
      <c r="G18" s="26">
        <f>G15-G75</f>
        <v>454.28999999999905</v>
      </c>
      <c r="H18" s="26">
        <f>G18-F18</f>
        <v>3055.0899999999983</v>
      </c>
      <c r="I18" s="31">
        <f>I15-I75+I16</f>
        <v>-1297.240000000001</v>
      </c>
      <c r="J18" s="32" t="s">
        <v>25</v>
      </c>
    </row>
    <row r="19" spans="3:8" ht="12.75" customHeight="1">
      <c r="C19" s="13"/>
      <c r="D19" s="13"/>
      <c r="E19" s="33"/>
      <c r="F19" s="34"/>
      <c r="G19" s="15"/>
      <c r="H19" s="15"/>
    </row>
    <row r="20" spans="1:4" ht="12.75" customHeight="1">
      <c r="A20" s="16" t="s">
        <v>26</v>
      </c>
      <c r="B20" s="16"/>
      <c r="C20" s="19"/>
      <c r="D20" s="35" t="s">
        <v>27</v>
      </c>
    </row>
    <row r="21" spans="1:4" ht="12.75" customHeight="1">
      <c r="A21" s="16"/>
      <c r="B21" s="16"/>
      <c r="C21" s="19"/>
      <c r="D21" s="19"/>
    </row>
    <row r="22" spans="1:4" ht="12.75" customHeight="1">
      <c r="A22" s="16" t="s">
        <v>28</v>
      </c>
      <c r="C22" s="19"/>
      <c r="D22" s="19"/>
    </row>
    <row r="23" spans="1:10" ht="12.75" customHeight="1">
      <c r="A23" s="1" t="s">
        <v>29</v>
      </c>
      <c r="B23" s="18" t="s">
        <v>30</v>
      </c>
      <c r="C23" s="19">
        <v>3816.53</v>
      </c>
      <c r="D23" s="19">
        <f>+424.06*3</f>
        <v>1272.18</v>
      </c>
      <c r="E23" s="3">
        <v>5914</v>
      </c>
      <c r="F23" s="36">
        <v>5697</v>
      </c>
      <c r="G23" s="3">
        <f>447.07*12</f>
        <v>5364.84</v>
      </c>
      <c r="H23" s="37">
        <f>G23-F23</f>
        <v>-332.15999999999985</v>
      </c>
      <c r="I23" s="5">
        <f>447.07*12</f>
        <v>5364.84</v>
      </c>
      <c r="J23" s="38"/>
    </row>
    <row r="24" spans="1:9" ht="12.75" customHeight="1">
      <c r="A24" s="1" t="s">
        <v>31</v>
      </c>
      <c r="B24" s="18" t="s">
        <v>32</v>
      </c>
      <c r="C24" s="19">
        <v>10</v>
      </c>
      <c r="D24" s="19">
        <v>10</v>
      </c>
      <c r="E24" s="3">
        <v>30</v>
      </c>
      <c r="F24" s="36">
        <v>40</v>
      </c>
      <c r="G24" s="3">
        <v>0</v>
      </c>
      <c r="H24" s="37">
        <f>G24-F24</f>
        <v>-40</v>
      </c>
      <c r="I24" s="5">
        <v>0</v>
      </c>
    </row>
    <row r="25" spans="1:9" ht="12.75" customHeight="1">
      <c r="A25" s="1" t="s">
        <v>33</v>
      </c>
      <c r="B25" s="18"/>
      <c r="C25" s="19"/>
      <c r="D25" s="19"/>
      <c r="F25" s="36"/>
      <c r="G25" s="3">
        <f>24*12</f>
        <v>288</v>
      </c>
      <c r="H25" s="37"/>
      <c r="I25" s="5">
        <v>288</v>
      </c>
    </row>
    <row r="26" spans="1:9" ht="12.75" customHeight="1">
      <c r="A26" s="1" t="s">
        <v>34</v>
      </c>
      <c r="B26" s="18" t="s">
        <v>35</v>
      </c>
      <c r="C26" s="19">
        <v>31.23</v>
      </c>
      <c r="D26" s="19">
        <v>56.49</v>
      </c>
      <c r="E26" s="3">
        <v>9</v>
      </c>
      <c r="F26" s="4">
        <v>81</v>
      </c>
      <c r="G26" s="3">
        <f>15.95*5</f>
        <v>79.75</v>
      </c>
      <c r="H26" s="37">
        <f>G26-F26</f>
        <v>-1.25</v>
      </c>
      <c r="I26" s="5">
        <f>15.95*6</f>
        <v>95.69999999999999</v>
      </c>
    </row>
    <row r="27" spans="1:9" ht="12.75" customHeight="1">
      <c r="A27" s="1" t="s">
        <v>36</v>
      </c>
      <c r="B27" s="18" t="s">
        <v>37</v>
      </c>
      <c r="C27" s="19">
        <v>0</v>
      </c>
      <c r="D27" s="19">
        <v>60</v>
      </c>
      <c r="E27" s="3">
        <v>113</v>
      </c>
      <c r="F27" s="4">
        <v>360</v>
      </c>
      <c r="G27" s="3">
        <v>15</v>
      </c>
      <c r="H27" s="37">
        <f>G27-F27</f>
        <v>-345</v>
      </c>
      <c r="I27" s="5">
        <v>300</v>
      </c>
    </row>
    <row r="28" spans="1:8" ht="12.75" customHeight="1" hidden="1">
      <c r="A28" s="1" t="s">
        <v>38</v>
      </c>
      <c r="B28" s="18" t="s">
        <v>39</v>
      </c>
      <c r="C28" s="19"/>
      <c r="D28" s="19"/>
      <c r="H28" s="37">
        <f>G28-F28</f>
        <v>0</v>
      </c>
    </row>
    <row r="29" spans="1:9" ht="12.75" customHeight="1">
      <c r="A29" s="1" t="s">
        <v>40</v>
      </c>
      <c r="B29" s="18" t="s">
        <v>41</v>
      </c>
      <c r="C29" s="19">
        <v>28.09</v>
      </c>
      <c r="D29" s="19">
        <v>45</v>
      </c>
      <c r="E29" s="3">
        <v>55</v>
      </c>
      <c r="F29" s="4">
        <v>160</v>
      </c>
      <c r="G29" s="3">
        <v>0</v>
      </c>
      <c r="H29" s="37">
        <f>G29-F29</f>
        <v>-160</v>
      </c>
      <c r="I29" s="5">
        <v>0</v>
      </c>
    </row>
    <row r="30" spans="1:9" ht="12.75" customHeight="1">
      <c r="A30" s="1" t="s">
        <v>42</v>
      </c>
      <c r="B30" s="18" t="s">
        <v>43</v>
      </c>
      <c r="C30" s="19">
        <v>24.27</v>
      </c>
      <c r="D30" s="19">
        <v>13.98</v>
      </c>
      <c r="E30" s="3">
        <v>88</v>
      </c>
      <c r="F30" s="4">
        <v>63</v>
      </c>
      <c r="G30" s="3">
        <v>50</v>
      </c>
      <c r="H30" s="37">
        <f>G30-F30</f>
        <v>-13</v>
      </c>
      <c r="I30" s="5">
        <v>10</v>
      </c>
    </row>
    <row r="31" spans="1:10" ht="12.75" customHeight="1">
      <c r="A31" s="1" t="s">
        <v>44</v>
      </c>
      <c r="B31" s="18"/>
      <c r="C31" s="19">
        <v>29.95</v>
      </c>
      <c r="D31" s="19">
        <v>25</v>
      </c>
      <c r="E31" s="3">
        <v>342</v>
      </c>
      <c r="F31" s="4">
        <v>223</v>
      </c>
      <c r="G31" s="3">
        <f>80+82</f>
        <v>162</v>
      </c>
      <c r="H31" s="3">
        <f>G31-F31</f>
        <v>-61</v>
      </c>
      <c r="I31" s="5">
        <v>162</v>
      </c>
      <c r="J31" s="38"/>
    </row>
    <row r="32" spans="1:10" ht="12.75" customHeight="1">
      <c r="A32" s="1" t="s">
        <v>45</v>
      </c>
      <c r="B32" s="18" t="s">
        <v>46</v>
      </c>
      <c r="C32" s="19">
        <v>354.83</v>
      </c>
      <c r="D32" s="19"/>
      <c r="E32" s="3">
        <v>367</v>
      </c>
      <c r="F32" s="4">
        <v>379</v>
      </c>
      <c r="G32" s="3">
        <v>354</v>
      </c>
      <c r="H32" s="37">
        <f>G32-F32</f>
        <v>-25</v>
      </c>
      <c r="I32" s="5">
        <v>355</v>
      </c>
      <c r="J32" s="38"/>
    </row>
    <row r="33" spans="1:10" ht="12.75" customHeight="1">
      <c r="A33" s="1" t="s">
        <v>47</v>
      </c>
      <c r="B33" s="18" t="s">
        <v>48</v>
      </c>
      <c r="C33" s="19">
        <v>86</v>
      </c>
      <c r="D33" s="19">
        <f>+245-86</f>
        <v>159</v>
      </c>
      <c r="E33" s="39">
        <v>272</v>
      </c>
      <c r="F33" s="4">
        <v>329</v>
      </c>
      <c r="G33" s="3">
        <f>36+35</f>
        <v>71</v>
      </c>
      <c r="H33" s="37">
        <f>G33-F33</f>
        <v>-258</v>
      </c>
      <c r="I33" s="5">
        <f>100+36</f>
        <v>136</v>
      </c>
      <c r="J33" s="38"/>
    </row>
    <row r="34" spans="1:9" ht="12.75" customHeight="1">
      <c r="A34" s="1" t="s">
        <v>49</v>
      </c>
      <c r="B34" s="18" t="s">
        <v>50</v>
      </c>
      <c r="C34" s="19">
        <v>40</v>
      </c>
      <c r="D34" s="19"/>
      <c r="E34" s="3">
        <v>40</v>
      </c>
      <c r="F34" s="4">
        <v>40</v>
      </c>
      <c r="G34" s="3">
        <v>35</v>
      </c>
      <c r="H34" s="37">
        <f>G34-F34</f>
        <v>-5</v>
      </c>
      <c r="I34" s="5">
        <v>35</v>
      </c>
    </row>
    <row r="35" spans="1:9" ht="12.75" customHeight="1">
      <c r="A35" s="1" t="s">
        <v>51</v>
      </c>
      <c r="B35" s="18" t="s">
        <v>52</v>
      </c>
      <c r="C35" s="19">
        <v>50</v>
      </c>
      <c r="D35" s="19"/>
      <c r="E35" s="3">
        <v>0</v>
      </c>
      <c r="F35" s="4">
        <v>0</v>
      </c>
      <c r="G35" s="3">
        <v>0</v>
      </c>
      <c r="H35" s="3">
        <f>G35-F35</f>
        <v>0</v>
      </c>
      <c r="I35" s="5">
        <v>0</v>
      </c>
    </row>
    <row r="36" spans="1:9" ht="12.75" customHeight="1">
      <c r="A36" s="1" t="s">
        <v>53</v>
      </c>
      <c r="B36" s="18"/>
      <c r="C36" s="19"/>
      <c r="D36" s="19">
        <v>350</v>
      </c>
      <c r="E36" s="3">
        <v>350</v>
      </c>
      <c r="F36" s="4">
        <v>350</v>
      </c>
      <c r="G36" s="3">
        <v>350</v>
      </c>
      <c r="H36" s="37">
        <f>G36-F36</f>
        <v>0</v>
      </c>
      <c r="I36" s="5">
        <v>350</v>
      </c>
    </row>
    <row r="37" spans="1:8" ht="12.75" customHeight="1" hidden="1">
      <c r="A37" s="1" t="s">
        <v>54</v>
      </c>
      <c r="B37" s="18"/>
      <c r="C37" s="19"/>
      <c r="D37" s="19"/>
      <c r="G37" s="40"/>
      <c r="H37" s="3">
        <f>G37-F37</f>
        <v>0</v>
      </c>
    </row>
    <row r="38" spans="1:9" ht="12.75" customHeight="1">
      <c r="A38" s="41" t="s">
        <v>55</v>
      </c>
      <c r="B38" s="42" t="s">
        <v>56</v>
      </c>
      <c r="C38" s="43">
        <v>129.2</v>
      </c>
      <c r="D38" s="43"/>
      <c r="E38" s="44">
        <v>34</v>
      </c>
      <c r="F38" s="45">
        <v>49</v>
      </c>
      <c r="G38" s="44">
        <v>43.44</v>
      </c>
      <c r="H38" s="46">
        <f>G38-F38</f>
        <v>-5.560000000000002</v>
      </c>
      <c r="I38" s="47">
        <v>50</v>
      </c>
    </row>
    <row r="39" spans="1:9" ht="12.75" customHeight="1">
      <c r="A39" s="48" t="s">
        <v>57</v>
      </c>
      <c r="B39" s="49" t="s">
        <v>58</v>
      </c>
      <c r="C39" s="50">
        <f>+31.06+5</f>
        <v>36.06</v>
      </c>
      <c r="D39" s="51"/>
      <c r="E39" s="52"/>
      <c r="F39" s="53">
        <f>18*4</f>
        <v>72</v>
      </c>
      <c r="G39" s="52">
        <f>18*4</f>
        <v>72</v>
      </c>
      <c r="H39" s="52"/>
      <c r="I39" s="54"/>
    </row>
    <row r="40" spans="1:256" s="16" customFormat="1" ht="12.75" customHeight="1">
      <c r="A40" s="55" t="s">
        <v>59</v>
      </c>
      <c r="B40" s="56"/>
      <c r="C40" s="57"/>
      <c r="D40" s="58"/>
      <c r="E40" s="59">
        <f>SUM(E23:E39)</f>
        <v>7614</v>
      </c>
      <c r="F40" s="25">
        <f>SUM(F23:F39)</f>
        <v>7843</v>
      </c>
      <c r="G40" s="26">
        <f>SUM(G23:G39)</f>
        <v>6885.030000000001</v>
      </c>
      <c r="H40" s="26">
        <f>SUM(H23:H39)</f>
        <v>-1245.9699999999998</v>
      </c>
      <c r="I40" s="25">
        <f>SUM(I23:I39)</f>
        <v>7146.54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IS40" s="60"/>
      <c r="IT40" s="60"/>
      <c r="IU40" s="60"/>
      <c r="IV40" s="60"/>
    </row>
    <row r="41" spans="2:7" ht="12.75" customHeight="1">
      <c r="B41" s="18"/>
      <c r="C41" s="19"/>
      <c r="D41" s="19"/>
      <c r="G41" s="40"/>
    </row>
    <row r="42" spans="1:7" ht="12.75" customHeight="1">
      <c r="A42" s="16" t="s">
        <v>60</v>
      </c>
      <c r="B42" s="18"/>
      <c r="C42" s="19"/>
      <c r="D42" s="19"/>
      <c r="G42" s="40"/>
    </row>
    <row r="43" spans="1:9" ht="12.75" customHeight="1">
      <c r="A43" s="1" t="s">
        <v>61</v>
      </c>
      <c r="B43" s="18" t="s">
        <v>62</v>
      </c>
      <c r="C43" s="19">
        <v>40</v>
      </c>
      <c r="D43" s="19"/>
      <c r="E43" s="38"/>
      <c r="F43" s="4">
        <v>20</v>
      </c>
      <c r="G43" s="3">
        <v>80</v>
      </c>
      <c r="H43" s="39">
        <f>G43-F43</f>
        <v>60</v>
      </c>
      <c r="I43" s="5">
        <v>40</v>
      </c>
    </row>
    <row r="44" spans="1:10" ht="12.75" customHeight="1">
      <c r="A44" s="1" t="s">
        <v>63</v>
      </c>
      <c r="B44" s="18"/>
      <c r="C44" s="19">
        <v>400</v>
      </c>
      <c r="D44" s="61"/>
      <c r="F44" s="4">
        <v>250</v>
      </c>
      <c r="G44" s="3">
        <f>33+65+430</f>
        <v>528</v>
      </c>
      <c r="H44" s="39">
        <f>G44-F44</f>
        <v>278</v>
      </c>
      <c r="I44" s="62"/>
      <c r="J44" s="38"/>
    </row>
    <row r="45" spans="1:9" ht="12.75" customHeight="1">
      <c r="A45" s="1" t="s">
        <v>64</v>
      </c>
      <c r="B45" s="18"/>
      <c r="C45" s="19"/>
      <c r="D45" s="61"/>
      <c r="H45" s="63"/>
      <c r="I45" s="62">
        <v>350</v>
      </c>
    </row>
    <row r="46" spans="1:9" ht="12.75" customHeight="1">
      <c r="A46" s="1" t="s">
        <v>65</v>
      </c>
      <c r="B46" s="18"/>
      <c r="C46" s="19"/>
      <c r="D46" s="61"/>
      <c r="H46" s="63"/>
      <c r="I46" s="62">
        <v>250</v>
      </c>
    </row>
    <row r="47" spans="1:9" ht="12.75" customHeight="1">
      <c r="A47" s="1" t="s">
        <v>66</v>
      </c>
      <c r="B47" s="18"/>
      <c r="C47" s="19"/>
      <c r="D47" s="61"/>
      <c r="G47" s="3">
        <v>250</v>
      </c>
      <c r="I47" s="5">
        <v>500</v>
      </c>
    </row>
    <row r="48" spans="1:9" ht="12.75" customHeight="1">
      <c r="A48" s="1" t="s">
        <v>67</v>
      </c>
      <c r="B48" s="18" t="s">
        <v>68</v>
      </c>
      <c r="C48" s="19"/>
      <c r="D48" s="19"/>
      <c r="F48" s="4">
        <v>120</v>
      </c>
      <c r="G48" s="3">
        <v>104.34</v>
      </c>
      <c r="H48" s="37">
        <f>G48-F48</f>
        <v>-15.659999999999997</v>
      </c>
      <c r="I48" s="5">
        <v>105</v>
      </c>
    </row>
    <row r="49" spans="1:10" ht="12.75" customHeight="1">
      <c r="A49" s="3" t="s">
        <v>69</v>
      </c>
      <c r="B49" s="11"/>
      <c r="C49" s="64"/>
      <c r="D49" s="64"/>
      <c r="E49" s="3">
        <v>277</v>
      </c>
      <c r="F49" s="4">
        <v>300</v>
      </c>
      <c r="G49" s="3">
        <v>75</v>
      </c>
      <c r="H49" s="37">
        <f>G49-F49</f>
        <v>-225</v>
      </c>
      <c r="I49" s="5">
        <v>375</v>
      </c>
      <c r="J49" s="38"/>
    </row>
    <row r="50" spans="1:9" ht="12.75" customHeight="1">
      <c r="A50" s="55" t="s">
        <v>70</v>
      </c>
      <c r="B50" s="56"/>
      <c r="C50" s="57">
        <f>SUM(C23:C49)</f>
        <v>5076.16</v>
      </c>
      <c r="D50" s="57">
        <f>SUM(D23:D49)</f>
        <v>1991.65</v>
      </c>
      <c r="E50" s="24">
        <f>SUM(E23:E49)</f>
        <v>15505</v>
      </c>
      <c r="F50" s="25">
        <f>SUM(F43:F49)</f>
        <v>690</v>
      </c>
      <c r="G50" s="25">
        <f>SUM(G43:G49)</f>
        <v>1037.3400000000001</v>
      </c>
      <c r="H50" s="25">
        <f>SUM(H43:H49)</f>
        <v>97.34000000000003</v>
      </c>
      <c r="I50" s="25">
        <f>SUM(I43:I49)</f>
        <v>1620</v>
      </c>
    </row>
    <row r="51" spans="2:256" s="3" customFormat="1" ht="12.75" customHeight="1">
      <c r="B51" s="11"/>
      <c r="C51" s="65"/>
      <c r="D51" s="65"/>
      <c r="E51" s="66"/>
      <c r="F51" s="67"/>
      <c r="G51" s="66"/>
      <c r="H51" s="68"/>
      <c r="I51" s="67"/>
      <c r="IS51" s="38"/>
      <c r="IT51" s="38"/>
      <c r="IU51" s="38"/>
      <c r="IV51" s="38"/>
    </row>
    <row r="52" spans="1:9" ht="12.75" customHeight="1">
      <c r="A52" s="69" t="s">
        <v>71</v>
      </c>
      <c r="B52" s="70"/>
      <c r="C52" s="71"/>
      <c r="D52" s="71"/>
      <c r="E52" s="72"/>
      <c r="F52" s="73"/>
      <c r="G52" s="72"/>
      <c r="H52" s="74"/>
      <c r="I52" s="73"/>
    </row>
    <row r="53" spans="1:10" ht="12.75" customHeight="1">
      <c r="A53" s="75" t="s">
        <v>72</v>
      </c>
      <c r="B53" s="70"/>
      <c r="C53" s="76"/>
      <c r="D53" s="76"/>
      <c r="E53" s="75"/>
      <c r="F53" s="77">
        <v>1400</v>
      </c>
      <c r="G53" s="75">
        <v>1745</v>
      </c>
      <c r="H53" s="78">
        <f>G53-F53</f>
        <v>345</v>
      </c>
      <c r="I53" s="69">
        <v>1440</v>
      </c>
      <c r="J53" s="38"/>
    </row>
    <row r="54" spans="1:10" ht="12.75" customHeight="1">
      <c r="A54" s="75" t="s">
        <v>73</v>
      </c>
      <c r="B54" s="70"/>
      <c r="C54" s="76"/>
      <c r="D54" s="76"/>
      <c r="E54" s="75"/>
      <c r="F54" s="77">
        <v>400</v>
      </c>
      <c r="G54" s="79"/>
      <c r="H54" s="75"/>
      <c r="I54" s="69">
        <v>300</v>
      </c>
      <c r="J54" s="38"/>
    </row>
    <row r="55" spans="1:10" ht="12.75" customHeight="1">
      <c r="A55" s="75" t="s">
        <v>74</v>
      </c>
      <c r="B55" s="70"/>
      <c r="C55" s="76"/>
      <c r="D55" s="76"/>
      <c r="E55" s="75"/>
      <c r="F55" s="77">
        <v>70</v>
      </c>
      <c r="G55" s="75">
        <v>70</v>
      </c>
      <c r="H55" s="75"/>
      <c r="I55" s="69">
        <v>30</v>
      </c>
      <c r="J55" s="38"/>
    </row>
    <row r="56" spans="1:10" ht="12.75" customHeight="1">
      <c r="A56" s="75" t="s">
        <v>75</v>
      </c>
      <c r="B56" s="70"/>
      <c r="C56" s="76"/>
      <c r="D56" s="76"/>
      <c r="E56" s="75"/>
      <c r="F56" s="77">
        <v>68.4</v>
      </c>
      <c r="G56" s="75">
        <f>68+69.5</f>
        <v>137.5</v>
      </c>
      <c r="H56" s="75">
        <f>G56-F56</f>
        <v>69.1</v>
      </c>
      <c r="I56" s="69">
        <v>75</v>
      </c>
      <c r="J56" s="38"/>
    </row>
    <row r="57" spans="1:10" ht="12.75" customHeight="1">
      <c r="A57" s="75" t="s">
        <v>76</v>
      </c>
      <c r="B57" s="70"/>
      <c r="C57" s="76"/>
      <c r="D57" s="76"/>
      <c r="E57" s="75"/>
      <c r="F57" s="77">
        <v>350</v>
      </c>
      <c r="G57" s="75">
        <f>60+49.5</f>
        <v>109.5</v>
      </c>
      <c r="H57" s="78">
        <f>G57-F57</f>
        <v>-240.5</v>
      </c>
      <c r="I57" s="69">
        <v>200</v>
      </c>
      <c r="J57" s="38" t="s">
        <v>77</v>
      </c>
    </row>
    <row r="58" spans="1:10" ht="12.75" customHeight="1">
      <c r="A58" s="75" t="s">
        <v>78</v>
      </c>
      <c r="B58" s="70"/>
      <c r="C58" s="76"/>
      <c r="D58" s="76"/>
      <c r="E58" s="75"/>
      <c r="F58" s="77">
        <v>50</v>
      </c>
      <c r="G58" s="75"/>
      <c r="H58" s="78">
        <f>G58-F58</f>
        <v>-50</v>
      </c>
      <c r="I58" s="69">
        <v>350</v>
      </c>
      <c r="J58" s="38"/>
    </row>
    <row r="59" spans="1:10" ht="12.75" customHeight="1">
      <c r="A59" s="75" t="s">
        <v>79</v>
      </c>
      <c r="B59" s="70"/>
      <c r="C59" s="76"/>
      <c r="D59" s="76"/>
      <c r="E59" s="75"/>
      <c r="F59" s="77">
        <v>75</v>
      </c>
      <c r="G59" s="75">
        <v>75</v>
      </c>
      <c r="H59" s="75">
        <f>G59-F59</f>
        <v>0</v>
      </c>
      <c r="I59" s="69">
        <v>150</v>
      </c>
      <c r="J59" s="38"/>
    </row>
    <row r="60" spans="1:10" ht="12.75" customHeight="1">
      <c r="A60" s="75" t="s">
        <v>80</v>
      </c>
      <c r="B60" s="70"/>
      <c r="C60" s="76"/>
      <c r="D60" s="76"/>
      <c r="E60" s="75"/>
      <c r="F60" s="77">
        <v>500</v>
      </c>
      <c r="G60" s="75">
        <v>424.67</v>
      </c>
      <c r="H60" s="78">
        <f>G60-F60</f>
        <v>-75.32999999999998</v>
      </c>
      <c r="I60" s="69">
        <v>0</v>
      </c>
      <c r="J60" s="38"/>
    </row>
    <row r="61" spans="1:10" ht="12.75" customHeight="1">
      <c r="A61" s="75" t="s">
        <v>81</v>
      </c>
      <c r="B61" s="70"/>
      <c r="C61" s="76"/>
      <c r="D61" s="76"/>
      <c r="E61" s="75"/>
      <c r="F61" s="77"/>
      <c r="G61" s="75"/>
      <c r="H61" s="75">
        <f>G61-F61</f>
        <v>0</v>
      </c>
      <c r="I61" s="69">
        <v>150</v>
      </c>
      <c r="J61" s="38"/>
    </row>
    <row r="62" spans="1:10" ht="12.75" customHeight="1">
      <c r="A62" s="75" t="s">
        <v>82</v>
      </c>
      <c r="B62" s="70"/>
      <c r="C62" s="76"/>
      <c r="D62" s="76"/>
      <c r="E62" s="75"/>
      <c r="F62" s="77">
        <v>200</v>
      </c>
      <c r="G62" s="75"/>
      <c r="H62" s="75"/>
      <c r="I62" s="69"/>
      <c r="J62" s="38"/>
    </row>
    <row r="63" spans="1:256" s="16" customFormat="1" ht="12.75" customHeight="1">
      <c r="A63" s="80" t="s">
        <v>83</v>
      </c>
      <c r="B63" s="81"/>
      <c r="C63" s="82"/>
      <c r="D63" s="82"/>
      <c r="E63" s="80"/>
      <c r="F63" s="83">
        <f>SUM(F53:F62)</f>
        <v>3113.4</v>
      </c>
      <c r="G63" s="83">
        <f>SUM(G53:G62)</f>
        <v>2561.67</v>
      </c>
      <c r="H63" s="84">
        <f>G63-F63</f>
        <v>-551.73</v>
      </c>
      <c r="I63" s="80">
        <f>SUM(I53:I62)</f>
        <v>2695</v>
      </c>
      <c r="J63" s="85"/>
      <c r="K63" s="32"/>
      <c r="L63" s="32"/>
      <c r="M63" s="32"/>
      <c r="N63" s="32"/>
      <c r="O63" s="32"/>
      <c r="P63" s="32"/>
      <c r="Q63" s="32"/>
      <c r="R63" s="32"/>
      <c r="S63" s="32"/>
      <c r="T63" s="32"/>
      <c r="IS63" s="60"/>
      <c r="IT63" s="60"/>
      <c r="IU63" s="60"/>
      <c r="IV63" s="60"/>
    </row>
    <row r="64" spans="2:256" s="3" customFormat="1" ht="12.75" customHeight="1">
      <c r="B64" s="11"/>
      <c r="C64" s="65"/>
      <c r="D64" s="65"/>
      <c r="E64" s="66"/>
      <c r="F64" s="67"/>
      <c r="G64" s="66"/>
      <c r="H64" s="68"/>
      <c r="I64" s="67"/>
      <c r="IS64" s="38"/>
      <c r="IT64" s="38"/>
      <c r="IU64" s="38"/>
      <c r="IV64" s="38"/>
    </row>
    <row r="65" spans="1:256" s="91" customFormat="1" ht="12.75" customHeight="1">
      <c r="A65" s="86" t="s">
        <v>84</v>
      </c>
      <c r="B65" s="87"/>
      <c r="C65" s="88"/>
      <c r="D65" s="88"/>
      <c r="E65" s="89"/>
      <c r="F65" s="90"/>
      <c r="G65" s="89"/>
      <c r="H65" s="89"/>
      <c r="I65" s="9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IS65" s="92"/>
      <c r="IT65" s="92"/>
      <c r="IU65" s="92"/>
      <c r="IV65" s="92"/>
    </row>
    <row r="66" spans="1:256" s="91" customFormat="1" ht="12.75" customHeight="1">
      <c r="A66" s="91" t="s">
        <v>85</v>
      </c>
      <c r="B66" s="87"/>
      <c r="C66" s="93">
        <v>450</v>
      </c>
      <c r="D66" s="93"/>
      <c r="E66" s="94">
        <v>300</v>
      </c>
      <c r="F66" s="95">
        <v>750</v>
      </c>
      <c r="G66" s="96"/>
      <c r="I66" s="97">
        <v>250</v>
      </c>
      <c r="J66" s="38">
        <v>1000</v>
      </c>
      <c r="K66" s="3"/>
      <c r="L66" s="3"/>
      <c r="M66" s="3"/>
      <c r="N66" s="3"/>
      <c r="O66" s="3"/>
      <c r="P66" s="3"/>
      <c r="Q66" s="3"/>
      <c r="R66" s="3"/>
      <c r="S66" s="3"/>
      <c r="T66" s="3"/>
      <c r="IS66" s="92"/>
      <c r="IT66" s="92"/>
      <c r="IU66" s="92"/>
      <c r="IV66" s="92"/>
    </row>
    <row r="67" spans="1:256" s="91" customFormat="1" ht="12.75" customHeight="1">
      <c r="A67" s="91" t="s">
        <v>86</v>
      </c>
      <c r="B67" s="87"/>
      <c r="C67" s="93"/>
      <c r="D67" s="93"/>
      <c r="F67" s="95">
        <v>500</v>
      </c>
      <c r="I67" s="92"/>
      <c r="J67" s="38">
        <v>500</v>
      </c>
      <c r="K67" s="38"/>
      <c r="L67" s="3"/>
      <c r="M67" s="3"/>
      <c r="N67" s="3"/>
      <c r="O67" s="3"/>
      <c r="P67" s="3"/>
      <c r="Q67" s="3"/>
      <c r="R67" s="3"/>
      <c r="S67" s="3"/>
      <c r="T67" s="3"/>
      <c r="IS67" s="92"/>
      <c r="IT67" s="92"/>
      <c r="IU67" s="92"/>
      <c r="IV67" s="92"/>
    </row>
    <row r="68" spans="1:256" s="91" customFormat="1" ht="12.75" customHeight="1">
      <c r="A68" s="91" t="s">
        <v>87</v>
      </c>
      <c r="B68" s="87"/>
      <c r="C68" s="93"/>
      <c r="D68" s="93"/>
      <c r="F68" s="98"/>
      <c r="I68" s="97">
        <v>165</v>
      </c>
      <c r="J68" s="38">
        <v>165</v>
      </c>
      <c r="K68" s="38"/>
      <c r="L68" s="3"/>
      <c r="M68" s="3"/>
      <c r="N68" s="3"/>
      <c r="O68" s="3"/>
      <c r="P68" s="3"/>
      <c r="Q68" s="3"/>
      <c r="R68" s="3"/>
      <c r="S68" s="3"/>
      <c r="T68" s="3"/>
      <c r="IS68" s="92"/>
      <c r="IT68" s="92"/>
      <c r="IU68" s="92"/>
      <c r="IV68" s="92"/>
    </row>
    <row r="69" spans="1:256" s="91" customFormat="1" ht="12.75" customHeight="1">
      <c r="A69" s="91" t="s">
        <v>88</v>
      </c>
      <c r="B69" s="87"/>
      <c r="C69" s="93"/>
      <c r="D69" s="93"/>
      <c r="F69" s="95">
        <v>250</v>
      </c>
      <c r="G69" s="92"/>
      <c r="I69" s="99"/>
      <c r="J69" s="3">
        <v>250</v>
      </c>
      <c r="K69" s="3"/>
      <c r="L69" s="3"/>
      <c r="M69" s="3"/>
      <c r="N69" s="3"/>
      <c r="O69" s="3"/>
      <c r="P69" s="3"/>
      <c r="Q69" s="3"/>
      <c r="R69" s="3"/>
      <c r="S69" s="3"/>
      <c r="T69" s="3"/>
      <c r="IS69" s="92"/>
      <c r="IT69" s="92"/>
      <c r="IU69" s="92"/>
      <c r="IV69" s="92"/>
    </row>
    <row r="70" spans="1:256" s="91" customFormat="1" ht="12.75" customHeight="1">
      <c r="A70" s="91" t="s">
        <v>89</v>
      </c>
      <c r="B70" s="87"/>
      <c r="C70" s="93"/>
      <c r="D70" s="93"/>
      <c r="F70" s="95">
        <v>500</v>
      </c>
      <c r="I70" s="99"/>
      <c r="J70" s="3">
        <v>500</v>
      </c>
      <c r="K70" s="3"/>
      <c r="L70" s="3"/>
      <c r="M70" s="3"/>
      <c r="N70" s="3"/>
      <c r="O70" s="3"/>
      <c r="P70" s="3"/>
      <c r="Q70" s="3"/>
      <c r="R70" s="3"/>
      <c r="S70" s="3"/>
      <c r="T70" s="3"/>
      <c r="IS70" s="92"/>
      <c r="IT70" s="92"/>
      <c r="IU70" s="92"/>
      <c r="IV70" s="92"/>
    </row>
    <row r="71" spans="1:256" s="91" customFormat="1" ht="12.75" customHeight="1">
      <c r="A71" s="91" t="s">
        <v>90</v>
      </c>
      <c r="B71" s="87"/>
      <c r="C71" s="93"/>
      <c r="D71" s="93">
        <v>75</v>
      </c>
      <c r="E71" s="94">
        <v>350</v>
      </c>
      <c r="F71"/>
      <c r="G71" s="92"/>
      <c r="I71" s="92"/>
      <c r="J71" s="38">
        <v>350</v>
      </c>
      <c r="K71" s="3"/>
      <c r="L71" s="3"/>
      <c r="M71" s="3"/>
      <c r="N71" s="3"/>
      <c r="O71" s="3"/>
      <c r="P71" s="3"/>
      <c r="Q71" s="3"/>
      <c r="R71" s="3"/>
      <c r="S71" s="3"/>
      <c r="T71" s="3"/>
      <c r="IS71" s="92"/>
      <c r="IT71" s="92"/>
      <c r="IU71" s="92"/>
      <c r="IV71" s="92"/>
    </row>
    <row r="72" spans="1:256" s="91" customFormat="1" ht="12.75" customHeight="1">
      <c r="A72" s="96" t="s">
        <v>91</v>
      </c>
      <c r="B72" s="87"/>
      <c r="C72" s="93"/>
      <c r="D72" s="93"/>
      <c r="F72" s="99"/>
      <c r="I72" s="100">
        <v>1000</v>
      </c>
      <c r="J72" s="38">
        <v>1000</v>
      </c>
      <c r="K72" s="3"/>
      <c r="L72" s="3"/>
      <c r="M72" s="3"/>
      <c r="N72" s="3"/>
      <c r="O72" s="3"/>
      <c r="P72" s="3"/>
      <c r="Q72" s="3"/>
      <c r="R72" s="3"/>
      <c r="S72" s="3"/>
      <c r="T72" s="3"/>
      <c r="IS72" s="92"/>
      <c r="IT72" s="92"/>
      <c r="IU72" s="92"/>
      <c r="IV72" s="92"/>
    </row>
    <row r="73" spans="1:256" s="91" customFormat="1" ht="12.75" customHeight="1">
      <c r="A73" s="101" t="s">
        <v>92</v>
      </c>
      <c r="B73" s="102"/>
      <c r="C73" s="103">
        <f>SUM(C72:C72)</f>
        <v>0</v>
      </c>
      <c r="D73" s="103">
        <f>SUM(D72:D72)</f>
        <v>0</v>
      </c>
      <c r="E73" s="104">
        <f>SUM(E66:E72)</f>
        <v>650</v>
      </c>
      <c r="F73" s="104">
        <f>SUM(F66:F72)</f>
        <v>2000</v>
      </c>
      <c r="G73" s="104">
        <f>SUM(G72:G72)</f>
        <v>0</v>
      </c>
      <c r="H73" s="104">
        <f>H66+H67+H68+H69+H70+H71+H72</f>
        <v>0</v>
      </c>
      <c r="I73" s="104">
        <f>SUM(I66:I72)</f>
        <v>1415</v>
      </c>
      <c r="J73" s="104">
        <f>SUM(J66:J72)</f>
        <v>3765</v>
      </c>
      <c r="K73" s="3"/>
      <c r="L73" s="3"/>
      <c r="M73" s="3"/>
      <c r="N73" s="3"/>
      <c r="O73" s="3"/>
      <c r="P73" s="3"/>
      <c r="Q73" s="3"/>
      <c r="R73" s="3"/>
      <c r="S73" s="3"/>
      <c r="T73" s="3"/>
      <c r="IS73" s="92"/>
      <c r="IT73" s="92"/>
      <c r="IU73" s="92"/>
      <c r="IV73" s="92"/>
    </row>
    <row r="74" spans="2:9" ht="12.75" customHeight="1">
      <c r="B74" s="18"/>
      <c r="C74" s="19"/>
      <c r="D74" s="19"/>
      <c r="F74" s="105"/>
      <c r="I74" s="32"/>
    </row>
    <row r="75" spans="1:9" ht="12.75" customHeight="1">
      <c r="A75" s="55" t="s">
        <v>93</v>
      </c>
      <c r="B75" s="56"/>
      <c r="C75" s="57" t="e">
        <f>NA()</f>
        <v>#N/A</v>
      </c>
      <c r="D75" s="57" t="e">
        <f>NA()</f>
        <v>#N/A</v>
      </c>
      <c r="E75" s="106"/>
      <c r="F75" s="107">
        <f>F40+F50+F63+F63+F73</f>
        <v>16759.8</v>
      </c>
      <c r="G75" s="107">
        <f>G40+G50+G63+G63+G73</f>
        <v>13045.710000000001</v>
      </c>
      <c r="H75" s="107">
        <f>H40+H50+H63+H63+H73</f>
        <v>-2252.0899999999997</v>
      </c>
      <c r="I75" s="107">
        <f>I40+I50+I63+I63+I73</f>
        <v>15571.54</v>
      </c>
    </row>
    <row r="76" spans="2:12" ht="12.75" customHeight="1">
      <c r="B76" s="18"/>
      <c r="C76" s="19"/>
      <c r="D76" s="19"/>
      <c r="F76" s="105"/>
      <c r="I76" s="32"/>
      <c r="J76"/>
      <c r="K76"/>
      <c r="L76"/>
    </row>
    <row r="77" spans="1:20" s="109" customFormat="1" ht="12.75" customHeight="1">
      <c r="A77" s="108" t="s">
        <v>94</v>
      </c>
      <c r="G77"/>
      <c r="H77"/>
      <c r="I77"/>
      <c r="J77"/>
      <c r="K77"/>
      <c r="L77"/>
      <c r="M77" s="3"/>
      <c r="N77" s="3"/>
      <c r="O77" s="3"/>
      <c r="P77" s="3"/>
      <c r="Q77" s="3"/>
      <c r="R77" s="3"/>
      <c r="S77" s="3"/>
      <c r="T77" s="3"/>
    </row>
    <row r="78" spans="1:20" s="109" customFormat="1" ht="12.75" customHeight="1">
      <c r="A78" s="109" t="s">
        <v>95</v>
      </c>
      <c r="F78" s="110">
        <v>7584.58</v>
      </c>
      <c r="G78"/>
      <c r="H78"/>
      <c r="I78"/>
      <c r="J78"/>
      <c r="K78"/>
      <c r="L78" s="3"/>
      <c r="M78" s="3"/>
      <c r="N78" s="3"/>
      <c r="O78" s="3"/>
      <c r="P78" s="3"/>
      <c r="Q78" s="3"/>
      <c r="R78" s="3"/>
      <c r="S78" s="3"/>
      <c r="T78" s="3"/>
    </row>
    <row r="79" spans="1:20" s="109" customFormat="1" ht="12.75" customHeight="1">
      <c r="A79" s="109" t="s">
        <v>96</v>
      </c>
      <c r="F79" s="110">
        <v>4378.07</v>
      </c>
      <c r="G79"/>
      <c r="H79"/>
      <c r="I79"/>
      <c r="J79"/>
      <c r="K79"/>
      <c r="L79" s="3"/>
      <c r="M79" s="3"/>
      <c r="N79" s="3"/>
      <c r="O79" s="3"/>
      <c r="P79" s="3"/>
      <c r="Q79" s="3"/>
      <c r="R79" s="3"/>
      <c r="S79" s="3"/>
      <c r="T79" s="3"/>
    </row>
    <row r="80" spans="1:20" s="109" customFormat="1" ht="12.75" customHeight="1">
      <c r="A80" s="109" t="s">
        <v>97</v>
      </c>
      <c r="F80" s="111">
        <f>F78+F79</f>
        <v>11962.65</v>
      </c>
      <c r="G80"/>
      <c r="H80"/>
      <c r="I80"/>
      <c r="J80"/>
      <c r="K80"/>
      <c r="L80" s="3"/>
      <c r="M80" s="3"/>
      <c r="N80" s="3"/>
      <c r="O80" s="3"/>
      <c r="P80" s="3"/>
      <c r="Q80" s="3"/>
      <c r="R80" s="3"/>
      <c r="S80" s="3"/>
      <c r="T80" s="3"/>
    </row>
    <row r="81" spans="1:20" s="109" customFormat="1" ht="12.75" customHeight="1">
      <c r="A81" s="91" t="s">
        <v>98</v>
      </c>
      <c r="B81" s="91"/>
      <c r="C81" s="91"/>
      <c r="D81" s="91"/>
      <c r="E81" s="91"/>
      <c r="F81" s="112">
        <f>F73</f>
        <v>2000</v>
      </c>
      <c r="G81"/>
      <c r="H81"/>
      <c r="I81"/>
      <c r="J81"/>
      <c r="K81"/>
      <c r="L81" s="3"/>
      <c r="M81" s="3"/>
      <c r="N81" s="3"/>
      <c r="O81" s="3"/>
      <c r="P81" s="3"/>
      <c r="Q81" s="3"/>
      <c r="R81" s="3"/>
      <c r="S81" s="3"/>
      <c r="T81" s="3"/>
    </row>
    <row r="82" spans="1:11" ht="12.75" customHeight="1">
      <c r="A82" s="16"/>
      <c r="F82" s="105"/>
      <c r="G82" s="38"/>
      <c r="H82" s="38"/>
      <c r="I82" s="38"/>
      <c r="J82"/>
      <c r="K82"/>
    </row>
  </sheetData>
  <sheetProtection selectLockedCells="1" selectUnlockedCells="1"/>
  <printOptions/>
  <pageMargins left="0.6430555555555556" right="0.21458333333333332" top="0.2701388888888889" bottom="0.26944444444444443" header="0.5118055555555555" footer="0.5118055555555555"/>
  <pageSetup firstPageNumber="1" useFirstPageNumber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tabSelected="1" workbookViewId="0" topLeftCell="A1">
      <selection activeCell="F11" sqref="F11"/>
    </sheetView>
  </sheetViews>
  <sheetFormatPr defaultColWidth="12.57421875" defaultRowHeight="12.75"/>
  <cols>
    <col min="1" max="1" width="11.57421875" style="0" customWidth="1"/>
    <col min="2" max="2" width="36.57421875" style="0" customWidth="1"/>
    <col min="3" max="16384" width="11.57421875" style="0" customWidth="1"/>
  </cols>
  <sheetData>
    <row r="2" spans="2:5" ht="12.75">
      <c r="B2" s="113" t="s">
        <v>99</v>
      </c>
      <c r="C2" s="114"/>
      <c r="D2" s="114"/>
      <c r="E2" s="115"/>
    </row>
    <row r="3" spans="2:5" ht="12.75">
      <c r="B3" s="116"/>
      <c r="C3" s="117"/>
      <c r="D3" s="117"/>
      <c r="E3" s="118"/>
    </row>
    <row r="4" spans="2:5" ht="12.75">
      <c r="B4" s="119" t="s">
        <v>100</v>
      </c>
      <c r="E4" s="120"/>
    </row>
    <row r="5" spans="2:5" ht="12.75">
      <c r="B5" s="119" t="s">
        <v>101</v>
      </c>
      <c r="C5" s="121">
        <v>2030.95</v>
      </c>
      <c r="E5" s="120"/>
    </row>
    <row r="6" spans="2:5" ht="12.75">
      <c r="B6" s="119" t="s">
        <v>102</v>
      </c>
      <c r="C6" s="121">
        <v>7580</v>
      </c>
      <c r="E6" s="120"/>
    </row>
    <row r="7" spans="2:5" ht="12.75">
      <c r="B7" s="116"/>
      <c r="C7" s="117"/>
      <c r="D7" s="117"/>
      <c r="E7" s="118"/>
    </row>
    <row r="8" spans="2:5" ht="12.75">
      <c r="B8" s="122" t="s">
        <v>103</v>
      </c>
      <c r="D8" s="123">
        <f>C5+C6</f>
        <v>9610.95</v>
      </c>
      <c r="E8" s="120"/>
    </row>
    <row r="9" spans="2:5" ht="12.75">
      <c r="B9" s="119"/>
      <c r="C9" s="120"/>
      <c r="E9" s="120"/>
    </row>
    <row r="10" spans="2:5" ht="12.75">
      <c r="B10" s="119" t="s">
        <v>104</v>
      </c>
      <c r="C10" s="124">
        <v>14066.77</v>
      </c>
      <c r="E10" s="120"/>
    </row>
    <row r="11" spans="2:5" ht="12.75">
      <c r="B11" s="116" t="s">
        <v>105</v>
      </c>
      <c r="C11" s="125">
        <v>11714.31</v>
      </c>
      <c r="D11" s="117"/>
      <c r="E11" s="118"/>
    </row>
    <row r="12" spans="2:5" ht="12.75">
      <c r="B12" s="126" t="s">
        <v>106</v>
      </c>
      <c r="C12" s="38"/>
      <c r="D12" s="127">
        <f>D8+C10-C11</f>
        <v>11963.410000000002</v>
      </c>
      <c r="E12" s="120"/>
    </row>
    <row r="13" spans="2:5" ht="12.75">
      <c r="B13" s="128"/>
      <c r="C13" s="129"/>
      <c r="D13" s="38"/>
      <c r="E13" s="120"/>
    </row>
    <row r="14" spans="2:5" ht="12.75">
      <c r="B14" s="128" t="s">
        <v>107</v>
      </c>
      <c r="C14" s="130">
        <v>4378.07</v>
      </c>
      <c r="D14" s="38"/>
      <c r="E14" s="120"/>
    </row>
    <row r="15" spans="2:5" ht="12.75">
      <c r="B15" s="128" t="s">
        <v>108</v>
      </c>
      <c r="C15" s="130">
        <v>7584.58</v>
      </c>
      <c r="D15" s="38"/>
      <c r="E15" s="120"/>
    </row>
    <row r="16" spans="2:5" ht="12.75">
      <c r="B16" s="131"/>
      <c r="C16" s="132"/>
      <c r="D16" s="132"/>
      <c r="E16" s="118"/>
    </row>
    <row r="17" spans="2:5" ht="12.75">
      <c r="B17" s="126" t="s">
        <v>109</v>
      </c>
      <c r="C17" s="38"/>
      <c r="D17" s="127">
        <f>C14+C15</f>
        <v>11962.65</v>
      </c>
      <c r="E17" s="120"/>
    </row>
    <row r="18" spans="2:5" ht="12.75">
      <c r="B18" s="116"/>
      <c r="C18" s="117"/>
      <c r="D18" s="117"/>
      <c r="E18" s="1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2019-01-09T21:12:19Z</cp:lastPrinted>
  <dcterms:created xsi:type="dcterms:W3CDTF">2019-01-09T21:07:15Z</dcterms:created>
  <dcterms:modified xsi:type="dcterms:W3CDTF">2022-05-31T19:38:42Z</dcterms:modified>
  <cp:category/>
  <cp:version/>
  <cp:contentType/>
  <cp:contentStatus/>
  <cp:revision>24</cp:revision>
</cp:coreProperties>
</file>